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3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968\"/>
    </mc:Choice>
  </mc:AlternateContent>
  <xr:revisionPtr revIDLastSave="0" documentId="13_ncr:1_{7DBF05A0-7632-4A43-9A42-436D6A134904}" xr6:coauthVersionLast="47" xr6:coauthVersionMax="47" xr10:uidLastSave="{00000000-0000-0000-0000-000000000000}"/>
  <bookViews>
    <workbookView xWindow="768" yWindow="768" windowWidth="19452" windowHeight="12792" tabRatio="796" xr2:uid="{00000000-000D-0000-FFFF-FFFF00000000}"/>
  </bookViews>
  <sheets>
    <sheet name="Сводка затрат" sheetId="1" r:id="rId1"/>
    <sheet name="ССР" sheetId="2" r:id="rId2"/>
    <sheet name="ОСР 107-02-01" sheetId="3" r:id="rId3"/>
    <sheet name="ОСР 107-07-01" sheetId="4" r:id="rId4"/>
    <sheet name="ОСР 12-01" sheetId="5" r:id="rId5"/>
    <sheet name="ОСР 107-02-01(1)" sheetId="6" r:id="rId6"/>
    <sheet name="ОСР 107-07-01(1)" sheetId="7" r:id="rId7"/>
    <sheet name="Источники ЦИ" sheetId="8" r:id="rId8"/>
    <sheet name="Цена МАТ и ОБ по ТКП" sheetId="9" r:id="rId9"/>
  </sheets>
  <calcPr calcId="181029"/>
</workbook>
</file>

<file path=xl/calcChain.xml><?xml version="1.0" encoding="utf-8"?>
<calcChain xmlns="http://schemas.openxmlformats.org/spreadsheetml/2006/main">
  <c r="C37" i="1" l="1"/>
  <c r="C35" i="1"/>
  <c r="C29" i="1"/>
  <c r="C30" i="1" s="1"/>
  <c r="I38" i="1"/>
  <c r="I37" i="1"/>
  <c r="I36" i="1"/>
  <c r="I35" i="1"/>
  <c r="I34" i="1"/>
  <c r="G67" i="2"/>
  <c r="G68" i="2" s="1"/>
  <c r="G70" i="2" s="1"/>
  <c r="G71" i="2" s="1"/>
  <c r="G72" i="2" s="1"/>
  <c r="F67" i="2"/>
  <c r="F68" i="2" s="1"/>
  <c r="F70" i="2" s="1"/>
  <c r="F71" i="2" s="1"/>
  <c r="F72" i="2" s="1"/>
  <c r="E67" i="2"/>
  <c r="E68" i="2" s="1"/>
  <c r="E70" i="2" s="1"/>
  <c r="E71" i="2" s="1"/>
  <c r="E72" i="2" s="1"/>
  <c r="G66" i="2"/>
  <c r="F66" i="2"/>
  <c r="E66" i="2"/>
  <c r="D66" i="2"/>
  <c r="D67" i="2" s="1"/>
  <c r="G59" i="2"/>
  <c r="H59" i="2" s="1"/>
  <c r="F59" i="2"/>
  <c r="E59" i="2"/>
  <c r="D59" i="2"/>
  <c r="H58" i="2"/>
  <c r="G42" i="2"/>
  <c r="F42" i="2"/>
  <c r="E42" i="2"/>
  <c r="H42" i="2" s="1"/>
  <c r="D42" i="2"/>
  <c r="H41" i="2"/>
  <c r="G39" i="2"/>
  <c r="F39" i="2"/>
  <c r="E39" i="2"/>
  <c r="D39" i="2"/>
  <c r="H39" i="2" s="1"/>
  <c r="H38" i="2"/>
  <c r="G36" i="2"/>
  <c r="F36" i="2"/>
  <c r="E36" i="2"/>
  <c r="D36" i="2"/>
  <c r="H36" i="2" s="1"/>
  <c r="H35" i="2"/>
  <c r="G33" i="2"/>
  <c r="H33" i="2" s="1"/>
  <c r="F33" i="2"/>
  <c r="E33" i="2"/>
  <c r="D33" i="2"/>
  <c r="H32" i="2"/>
  <c r="G30" i="2"/>
  <c r="F30" i="2"/>
  <c r="E30" i="2"/>
  <c r="H30" i="2" s="1"/>
  <c r="D30" i="2"/>
  <c r="H29" i="2"/>
  <c r="G23" i="2"/>
  <c r="F23" i="2"/>
  <c r="E23" i="2"/>
  <c r="D23" i="2"/>
  <c r="H23" i="2" s="1"/>
  <c r="H22" i="2"/>
  <c r="C32" i="1" l="1"/>
  <c r="C31" i="1"/>
  <c r="C38" i="1"/>
  <c r="D68" i="2"/>
  <c r="H67" i="2"/>
  <c r="H66" i="2"/>
  <c r="C40" i="1" l="1"/>
  <c r="C42" i="1" s="1"/>
  <c r="C39" i="1"/>
  <c r="D70" i="2"/>
  <c r="H68" i="2"/>
  <c r="D71" i="2" l="1"/>
  <c r="H70" i="2"/>
  <c r="D72" i="2" l="1"/>
  <c r="H72" i="2" s="1"/>
  <c r="H71" i="2"/>
</calcChain>
</file>

<file path=xl/sharedStrings.xml><?xml version="1.0" encoding="utf-8"?>
<sst xmlns="http://schemas.openxmlformats.org/spreadsheetml/2006/main" count="292" uniqueCount="149">
  <si>
    <t>СВОДКА ЗАТРАТ</t>
  </si>
  <si>
    <t>P_0968</t>
  </si>
  <si>
    <t>(идентификатор инвестиционного проекта)</t>
  </si>
  <si>
    <t>(наименование стройки)</t>
  </si>
  <si>
    <t>№ п/п</t>
  </si>
  <si>
    <t>Наименование затрат</t>
  </si>
  <si>
    <t>1.1</t>
  </si>
  <si>
    <t>1.2</t>
  </si>
  <si>
    <t>1.3</t>
  </si>
  <si>
    <t>Сметная стоимость всего, в том числе:</t>
  </si>
  <si>
    <t>2.1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</si>
  <si>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</si>
  <si>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</si>
  <si>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</si>
  <si>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</si>
  <si>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</si>
  <si>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</si>
  <si>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</si>
  <si>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</si>
  <si>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</si>
  <si>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</si>
  <si>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</si>
  <si>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</si>
  <si>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</si>
  <si>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ОСР-107-02-01</t>
  </si>
  <si>
    <t>Реконструкция ВЛ одноцепная</t>
  </si>
  <si>
    <t>"Реконструкция ВЛ-0,4 кВ от КТП Пер 719/2х630 кВА" Сызранский район Самарская область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</si>
  <si>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</si>
  <si>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</si>
  <si>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</si>
  <si>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</si>
  <si>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</si>
  <si>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</si>
  <si>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</si>
  <si>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</si>
  <si>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</si>
  <si>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</si>
  <si>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</si>
  <si>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</si>
  <si>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</si>
  <si>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 19.06.2020 Пр.1 п.39.2</t>
  </si>
  <si>
    <t>Затраты на строительство титульных ВЗиС,исп.при опред.сметной стоим. строительства ОКС 2,5%*0,8= 2%</t>
  </si>
  <si>
    <t>Итого по Главе 8</t>
  </si>
  <si>
    <t>Итого по Главам 1-8</t>
  </si>
  <si>
    <t>Глава 9. Прочие работы и затраты</t>
  </si>
  <si>
    <t>ОСР-107-09-01</t>
  </si>
  <si>
    <t>Итого по сводному расчету</t>
  </si>
  <si>
    <t>Итого "Налоги и обязательные платежи"</t>
  </si>
  <si>
    <t>НДС - 20%</t>
  </si>
  <si>
    <t>№ 303-ФЗ от 3.08.2018</t>
  </si>
  <si>
    <t>Налоги и обязательные платежи</t>
  </si>
  <si>
    <t>Итого с учетом "Непредвиденные затраты"</t>
  </si>
  <si>
    <t>Итого "Непредвиденные затраты"</t>
  </si>
  <si>
    <t>Непредвиденные затраты для объектов капитального строительства производственного назначения, линейных объектов - 3%</t>
  </si>
  <si>
    <t>Приказ от 4.08.2020 № 421/пр п.179б</t>
  </si>
  <si>
    <t>Непредвиденные затраты</t>
  </si>
  <si>
    <t>Итого по Главам 1-12</t>
  </si>
  <si>
    <t>Итого по Главе 12</t>
  </si>
  <si>
    <t>Проектные работы и изыскательские работы</t>
  </si>
  <si>
    <t>ОСР-107-12-01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</si>
  <si>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</si>
  <si>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Итого по Главам 1-10</t>
  </si>
  <si>
    <t>Итого по Главе 10</t>
  </si>
  <si>
    <t>Глава 10. Содержание службы заказчика. Строительный контроль</t>
  </si>
  <si>
    <t>Итого по Главам 1-9</t>
  </si>
  <si>
    <t>Итого по Главе 9</t>
  </si>
  <si>
    <t>325/пр 25.05.2021 Пр.1 п.50 Пр.4 п.67</t>
  </si>
  <si>
    <t>Письмо Госстроя №1336-ВК/1</t>
  </si>
  <si>
    <t>Дополнительные затраты при производстве работ в зимнее время по видам ОКС, 2,9 х 0, 9 = 2,61%</t>
  </si>
  <si>
    <t>Премия за ввод 2,17%</t>
  </si>
  <si>
    <t>Перебазировка спецтехники</t>
  </si>
  <si>
    <t>Командировочные расходы</t>
  </si>
  <si>
    <t>ПНР "Реконструкция ВЛ-0,4 кВ от КТП Пер 719/2х630 кВА" Сызранский район Самарская область</t>
  </si>
  <si>
    <t>Форма № 3</t>
  </si>
  <si>
    <t>Наименование стройки</t>
  </si>
  <si>
    <t>ОБЪЕКТНЫЙ СМЕТНЫЙ РАСЧЕТ № ОСР 107-02-01</t>
  </si>
  <si>
    <t>Наименование сметы</t>
  </si>
  <si>
    <t>Реконструкция ВЛ-0,4 кВ от КТП Пер 719/2х630 кВА Сызранский район Самарская область</t>
  </si>
  <si>
    <t>Наименование локальных сметных расчетов (смет), затрат</t>
  </si>
  <si>
    <t>ЛС-107-01</t>
  </si>
  <si>
    <t>Итого</t>
  </si>
  <si>
    <t>ОБЪЕКТНЫЙ СМЕТНЫЙ РАСЧЕТ № ОСР 107-07-01</t>
  </si>
  <si>
    <t>ЛС-107-09-01</t>
  </si>
  <si>
    <t>ПНР ВЛИ-0,4 кВ</t>
  </si>
  <si>
    <t>ОБЪЕКТНЫЙ СМЕТНЫЙ РАСЧЕТ № ОСР 12-01</t>
  </si>
  <si>
    <t>Проектные работы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</si>
  <si>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</si>
  <si>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ЛС-107-02</t>
  </si>
  <si>
    <t>Коммерческий учет</t>
  </si>
  <si>
    <t>ЛС-107-09-02</t>
  </si>
  <si>
    <t>ПНР КУ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</si>
  <si>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</si>
  <si>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</si>
  <si>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</si>
  <si>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</si>
  <si>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</si>
  <si>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</si>
  <si>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</si>
  <si>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</si>
  <si>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107-02-01</t>
  </si>
  <si>
    <t>Строительные работы</t>
  </si>
  <si>
    <t>Монтажные работы</t>
  </si>
  <si>
    <t>Оборудование</t>
  </si>
  <si>
    <t>Прочие</t>
  </si>
  <si>
    <t>км</t>
  </si>
  <si>
    <t>шт</t>
  </si>
  <si>
    <t>Установка нескольких трехфазных приборов учета в существующем шкафу с организацией связи по радиоинтерфейсу 0.4 кВ</t>
  </si>
  <si>
    <t>ОСР 107-07-01</t>
  </si>
  <si>
    <t>ОСР 12-01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</si>
  <si>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</si>
  <si>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</si>
  <si>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</si>
  <si>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</si>
  <si>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</si>
  <si>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</si>
  <si>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</si>
  <si>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</si>
  <si>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</si>
  <si>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</si>
  <si>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</si>
  <si>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Стойка ж/б СВ110-5</t>
  </si>
  <si>
    <t>Стойка ж/б СВ95-3</t>
  </si>
  <si>
    <t>Стойка ж/б СНЦс-5,1-11,5</t>
  </si>
  <si>
    <t>Провод самонесущий изолированный СИП-2 3х95+1х95+1х25</t>
  </si>
  <si>
    <t>Однофазный Split-счётчик электроэнергии, класс точности 1,непосредственного включения U=220В, 5(80)А, с кронштейном AD11S.M1.1-FL-R (1-3-1)</t>
  </si>
  <si>
    <t>Объектов производственного назначения, тыс. руб.</t>
  </si>
  <si>
    <t>2027 год</t>
  </si>
  <si>
    <t>Сметная стоимость:</t>
  </si>
  <si>
    <t>Письмо Минэкономразвития РФ № 35132-ПК/Д03и от 02.10.2024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</si>
  <si>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</si>
  <si>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</si>
  <si>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</si>
  <si>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</si>
  <si>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 xml:space="preserve">  оборудования</t>
  </si>
  <si>
    <t xml:space="preserve">  прочих затрат</t>
  </si>
  <si>
    <t xml:space="preserve">  НДС (20%)</t>
  </si>
  <si>
    <t>Итого, сметная стоимость в прогнозном уровне цен*)</t>
  </si>
  <si>
    <t>2028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</si>
  <si>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</si>
  <si>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</si>
  <si>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ФСБЦ-05.1.02.07-0066</t>
  </si>
  <si>
    <t>ФСБЦ-21.2.01.01-0038</t>
  </si>
  <si>
    <t>Реконструкция ВЛ-0,4 кВ Ф-19,23 от ТП-34 (торсада) (протяженностью 0,23 км),установка приборов учета (2 т.у.)</t>
  </si>
  <si>
    <t>Реконструкция ВЛ-0,4 кВ Ф-19,23 от ТП-34 (торсада) (протяженностью 0,23 км),установка приборов учета (2 т.у.)</t>
  </si>
  <si>
    <t>Реконструкция ВЛ-0,4 кВ Ф-19,23 от ТП-34 (торсада) (протяженностью 0,23 км),установка приборов учета (2 т.у.)</t>
  </si>
  <si>
    <t>Реконструкция ВЛ-0,4 кВ Ф-19,23 от ТП-34 (торсада) (протяженностью 0,23 км),установка приборов учета (2 т.у.)</t>
  </si>
  <si>
    <t>Реконструкция ВЛ-0,4 кВ Ф-19,23 от ТП-34 (торсада) (протяженностью 0,23 км),установка приборов учета (2 т.у.)</t>
  </si>
  <si>
    <t>Реконструкция ВЛ-0,4 кВ Ф-19,23 от ТП-34 (торсада) (протяженностью 0,23 км),установка приборов учета (2 т.у.)</t>
  </si>
  <si>
    <t>Реконструкция ВЛ-0,4 кВ Ф-19,23 от ТП-34 (торсада) (протяженностью 0,23 км),установка приборов учета (2 т.у.)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</si>
</sst>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43" formatCode="_-* #,##0.00_-;\-* #,##0.00_-;_-* &quot;-&quot;??_-;_-@_-"/>
    <numFmt numFmtId="164" formatCode="_-* #,##0.00\ _₽_-;\-* #,##0.00\ _₽_-;_-* &quot;-&quot;??\ _₽_-;_-@_-"/>
    <numFmt numFmtId="165" formatCode="_-* #,##0.00000\ _₽_-;\-* #,##0.00000\ _₽_-;_-* &quot;-&quot;?????\ _₽_-;_-@_-"/>
    <numFmt numFmtId="166" formatCode="###\ ###\ ###\ ##0.00"/>
    <numFmt numFmtId="167" formatCode="#,##0.00000"/>
    <numFmt numFmtId="168" formatCode="_-* #,##0.00000\ _₽_-;\-* #,##0.00000\ _₽_-;_-* &quot;-&quot;??\ _₽_-;_-@_-"/>
    <numFmt numFmtId="169" formatCode="_-* #,##0.0000\ _₽_-;\-* #,##0.0000\ _₽_-;_-* &quot;-&quot;??\ _₽_-;_-@_-"/>
    <numFmt numFmtId="170" formatCode="_-* #,##0.0_-;\-* #,##0.0_-;_-* &quot;-&quot;??_-;_-@_-"/>
    <numFmt numFmtId="171" formatCode="_-* #,##0.00\ _₽_-;\-* #,##0.00\ _₽_-;_-* &quot;-&quot;?????\ _₽_-;_-@_-"/>
    <numFmt numFmtId="172" formatCode="_-* #,##0.00000000_-;\-* #,##0.00000000_-;_-* &quot;-&quot;??_-;_-@_-"/>
    <numFmt numFmtId="173" formatCode="#,##0.000000"/>
    <numFmt numFmtId="175" formatCode="_-* #,##0.0000_-;\-* #,##0.0000_-;_-* &quot;-&quot;??_-;_-@_-"/>
  </numFmts>
  <fonts count="18" x14ac:knownFonts="1">
    <font>
      <sz val="11"/>
      <color rgb="FF000000"/>
      <name val="Calibri"/>
      <scheme val="minor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Arial"/>
      <family val="2"/>
      <charset val="204"/>
    </font>
    <font>
      <sz val="14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20"/>
      <color rgb="FF000000"/>
      <name val="Times New Roman"/>
      <family val="1"/>
      <charset val="204"/>
    </font>
    <font>
      <i/>
      <sz val="14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1"/>
      <name val="Arial"/>
      <family val="1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43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14" fillId="0" borderId="0"/>
    <xf numFmtId="0" fontId="14" fillId="0" borderId="0"/>
  </cellStyleXfs>
  <cellXfs count="104"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4" fontId="1" fillId="0" borderId="1" xfId="0" applyNumberFormat="1" applyFont="1" applyBorder="1" applyAlignment="1">
      <alignment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3" fontId="1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2" fontId="1" fillId="0" borderId="0" xfId="0" applyNumberFormat="1" applyFont="1" applyAlignment="1">
      <alignment vertical="center"/>
    </xf>
    <xf numFmtId="0" fontId="6" fillId="0" borderId="0" xfId="0" applyFont="1"/>
    <xf numFmtId="165" fontId="1" fillId="0" borderId="1" xfId="0" applyNumberFormat="1" applyFont="1" applyBorder="1" applyAlignment="1">
      <alignment horizontal="center" vertical="center" wrapText="1"/>
    </xf>
    <xf numFmtId="43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6" fontId="2" fillId="0" borderId="1" xfId="0" applyNumberFormat="1" applyFont="1" applyBorder="1" applyAlignment="1">
      <alignment vertical="center" wrapText="1"/>
    </xf>
    <xf numFmtId="4" fontId="3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right" vertical="center"/>
    </xf>
    <xf numFmtId="0" fontId="5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166" fontId="1" fillId="0" borderId="1" xfId="0" applyNumberFormat="1" applyFont="1" applyBorder="1" applyAlignment="1">
      <alignment vertical="center" wrapText="1"/>
    </xf>
    <xf numFmtId="0" fontId="3" fillId="0" borderId="0" xfId="0" applyFont="1" applyAlignment="1">
      <alignment horizontal="left" vertical="center"/>
    </xf>
    <xf numFmtId="167" fontId="3" fillId="0" borderId="0" xfId="0" applyNumberFormat="1" applyFont="1" applyAlignment="1">
      <alignment horizontal="left" vertical="center"/>
    </xf>
    <xf numFmtId="49" fontId="3" fillId="0" borderId="0" xfId="0" applyNumberFormat="1" applyFont="1" applyAlignment="1">
      <alignment horizontal="center" vertical="center"/>
    </xf>
    <xf numFmtId="43" fontId="1" fillId="0" borderId="1" xfId="0" applyNumberFormat="1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2" fontId="10" fillId="0" borderId="1" xfId="0" applyNumberFormat="1" applyFont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vertical="center" wrapText="1"/>
    </xf>
    <xf numFmtId="0" fontId="7" fillId="0" borderId="0" xfId="0" applyFont="1" applyAlignment="1">
      <alignment horizontal="left" vertical="center" wrapText="1"/>
    </xf>
    <xf numFmtId="0" fontId="15" fillId="0" borderId="1" xfId="3" applyFont="1" applyBorder="1" applyAlignment="1">
      <alignment horizontal="center" vertical="center" wrapText="1"/>
    </xf>
    <xf numFmtId="0" fontId="4" fillId="0" borderId="0" xfId="4" applyFont="1" applyAlignment="1">
      <alignment vertical="center"/>
    </xf>
    <xf numFmtId="0" fontId="15" fillId="0" borderId="0" xfId="4" applyFont="1" applyAlignment="1">
      <alignment vertical="center"/>
    </xf>
    <xf numFmtId="0" fontId="15" fillId="0" borderId="1" xfId="3" applyFont="1" applyBorder="1" applyAlignment="1">
      <alignment horizontal="left" vertical="center" wrapText="1"/>
    </xf>
    <xf numFmtId="4" fontId="15" fillId="0" borderId="1" xfId="3" applyNumberFormat="1" applyFont="1" applyBorder="1" applyAlignment="1">
      <alignment horizontal="center" vertical="center" wrapText="1"/>
    </xf>
    <xf numFmtId="49" fontId="15" fillId="0" borderId="1" xfId="3" applyNumberFormat="1" applyFont="1" applyBorder="1" applyAlignment="1">
      <alignment horizontal="center" vertical="center" wrapText="1"/>
    </xf>
    <xf numFmtId="164" fontId="15" fillId="0" borderId="1" xfId="3" applyNumberFormat="1" applyFont="1" applyBorder="1" applyAlignment="1">
      <alignment vertical="center" wrapText="1"/>
    </xf>
    <xf numFmtId="164" fontId="4" fillId="0" borderId="0" xfId="4" applyNumberFormat="1" applyFont="1" applyAlignment="1">
      <alignment vertical="center"/>
    </xf>
    <xf numFmtId="0" fontId="15" fillId="2" borderId="0" xfId="4" applyFont="1" applyFill="1" applyAlignment="1">
      <alignment horizontal="center" vertical="center" wrapText="1"/>
    </xf>
    <xf numFmtId="0" fontId="15" fillId="2" borderId="0" xfId="4" applyFont="1" applyFill="1" applyAlignment="1">
      <alignment horizontal="right" vertical="center"/>
    </xf>
    <xf numFmtId="2" fontId="0" fillId="3" borderId="0" xfId="0" applyNumberFormat="1" applyFill="1"/>
    <xf numFmtId="2" fontId="15" fillId="2" borderId="0" xfId="4" applyNumberFormat="1" applyFont="1" applyFill="1" applyAlignment="1">
      <alignment horizontal="center" vertical="center"/>
    </xf>
    <xf numFmtId="43" fontId="15" fillId="0" borderId="1" xfId="1" applyFont="1" applyFill="1" applyBorder="1" applyAlignment="1">
      <alignment vertical="center" wrapText="1"/>
    </xf>
    <xf numFmtId="168" fontId="4" fillId="0" borderId="0" xfId="4" applyNumberFormat="1" applyFont="1" applyAlignment="1">
      <alignment vertical="center"/>
    </xf>
    <xf numFmtId="165" fontId="4" fillId="0" borderId="0" xfId="4" applyNumberFormat="1" applyFont="1" applyAlignment="1">
      <alignment vertical="center"/>
    </xf>
    <xf numFmtId="169" fontId="4" fillId="0" borderId="0" xfId="4" applyNumberFormat="1" applyFont="1" applyAlignment="1">
      <alignment vertical="center"/>
    </xf>
    <xf numFmtId="43" fontId="15" fillId="2" borderId="0" xfId="1" applyFont="1" applyFill="1" applyAlignment="1">
      <alignment horizontal="center" vertical="center"/>
    </xf>
    <xf numFmtId="170" fontId="15" fillId="0" borderId="1" xfId="1" applyNumberFormat="1" applyFont="1" applyFill="1" applyBorder="1" applyAlignment="1">
      <alignment vertical="center" wrapText="1"/>
    </xf>
    <xf numFmtId="171" fontId="17" fillId="0" borderId="0" xfId="4" applyNumberFormat="1" applyFont="1" applyAlignment="1">
      <alignment vertical="center"/>
    </xf>
    <xf numFmtId="10" fontId="4" fillId="0" borderId="0" xfId="2" applyNumberFormat="1" applyFont="1" applyFill="1" applyAlignment="1">
      <alignment vertical="center"/>
    </xf>
    <xf numFmtId="0" fontId="15" fillId="2" borderId="0" xfId="3" applyFont="1" applyFill="1" applyAlignment="1">
      <alignment horizontal="right" vertical="center"/>
    </xf>
    <xf numFmtId="165" fontId="17" fillId="0" borderId="0" xfId="3" applyNumberFormat="1" applyFont="1" applyAlignment="1">
      <alignment horizontal="left" vertical="center"/>
    </xf>
    <xf numFmtId="0" fontId="4" fillId="0" borderId="0" xfId="3" applyFont="1" applyAlignment="1">
      <alignment horizontal="left" vertical="center"/>
    </xf>
    <xf numFmtId="165" fontId="17" fillId="0" borderId="0" xfId="4" applyNumberFormat="1" applyFont="1" applyAlignment="1">
      <alignment vertical="center"/>
    </xf>
    <xf numFmtId="4" fontId="4" fillId="0" borderId="0" xfId="4" applyNumberFormat="1" applyFont="1" applyAlignment="1">
      <alignment vertical="center"/>
    </xf>
    <xf numFmtId="172" fontId="15" fillId="2" borderId="0" xfId="1" applyNumberFormat="1" applyFont="1" applyFill="1" applyAlignment="1">
      <alignment horizontal="center" vertical="center"/>
    </xf>
    <xf numFmtId="43" fontId="15" fillId="0" borderId="1" xfId="1" applyFont="1" applyFill="1" applyBorder="1" applyAlignment="1">
      <alignment horizontal="center" vertical="center" wrapText="1"/>
    </xf>
    <xf numFmtId="170" fontId="15" fillId="0" borderId="1" xfId="1" applyNumberFormat="1" applyFont="1" applyFill="1" applyBorder="1" applyAlignment="1">
      <alignment horizontal="center" vertical="center" wrapText="1"/>
    </xf>
    <xf numFmtId="0" fontId="17" fillId="0" borderId="0" xfId="4" applyFont="1" applyAlignment="1">
      <alignment vertical="center"/>
    </xf>
    <xf numFmtId="173" fontId="4" fillId="0" borderId="0" xfId="4" applyNumberFormat="1" applyFont="1" applyAlignment="1">
      <alignment vertical="center"/>
    </xf>
    <xf numFmtId="0" fontId="15" fillId="0" borderId="0" xfId="3" applyFont="1" applyAlignment="1">
      <alignment horizontal="left" vertical="center"/>
    </xf>
    <xf numFmtId="171" fontId="4" fillId="0" borderId="0" xfId="4" applyNumberFormat="1" applyFont="1" applyAlignment="1">
      <alignment vertical="center"/>
    </xf>
    <xf numFmtId="0" fontId="16" fillId="0" borderId="4" xfId="3" applyFont="1" applyBorder="1" applyAlignment="1">
      <alignment horizontal="center" vertical="center" wrapText="1"/>
    </xf>
    <xf numFmtId="0" fontId="16" fillId="0" borderId="5" xfId="3" applyFont="1" applyBorder="1" applyAlignment="1">
      <alignment horizontal="center" vertical="center" wrapText="1"/>
    </xf>
    <xf numFmtId="0" fontId="16" fillId="0" borderId="6" xfId="3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7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75" fontId="16" fillId="0" borderId="1" xfId="1" applyNumberFormat="1" applyFont="1" applyFill="1" applyBorder="1" applyAlignment="1">
      <alignment horizontal="center" vertical="center" wrapText="1"/>
    </xf>
  </cellXfs>
  <cellStyles count="5">
    <cellStyle name="Normal" xfId="3" xr:uid="{EE9C588C-72C9-45A6-8985-39436E2D6554}"/>
    <cellStyle name="Обычный" xfId="0" builtinId="0"/>
    <cellStyle name="Обычный 2" xfId="4" xr:uid="{6697BAB0-9D85-48E8-A9B7-BA5D1347F983}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Geor" typeface="Sylfaen"/>
      </a:majorFont>
      <a:minorFont>
        <a:latin typeface="Calibri"/>
        <a:ea typeface=""/>
        <a:cs typeface="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4999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4"/>
  <sheetViews>
    <sheetView tabSelected="1" topLeftCell="A16" zoomScale="90" zoomScaleNormal="90" workbookViewId="0">
      <selection activeCell="C42" sqref="C42"/>
    </sheetView>
  </sheetViews>
  <sheetFormatPr defaultColWidth="8.88671875" defaultRowHeight="14.4" x14ac:dyDescent="0.3"/>
  <cols>
    <col min="1" max="1" width="10.88671875" customWidth="1"/>
    <col min="2" max="2" width="101.44140625" customWidth="1"/>
    <col min="3" max="3" width="35" customWidth="1"/>
    <col min="4" max="4" width="16" customWidth="1"/>
  </cols>
  <sheetData>
    <row r="1" spans="1:3" ht="15.9" customHeight="1" x14ac:dyDescent="0.3">
      <c r="A1" s="4"/>
      <c r="B1" s="4"/>
      <c r="C1" s="4"/>
    </row>
    <row r="2" spans="1:3" ht="15.9" customHeight="1" x14ac:dyDescent="0.3">
      <c r="A2" s="1"/>
      <c r="B2" s="1"/>
      <c r="C2" s="1"/>
    </row>
    <row r="3" spans="1:3" ht="15.9" customHeight="1" x14ac:dyDescent="0.3">
      <c r="A3" s="2"/>
      <c r="B3" s="2"/>
      <c r="C3" s="2"/>
    </row>
    <row r="4" spans="1:3" ht="15.9" customHeight="1" x14ac:dyDescent="0.3">
      <c r="A4" s="1"/>
      <c r="B4" s="1"/>
      <c r="C4" s="1"/>
    </row>
    <row r="5" spans="1:3" ht="15.9" customHeight="1" x14ac:dyDescent="0.3">
      <c r="A5" s="1"/>
      <c r="B5" s="1"/>
      <c r="C5" s="1"/>
    </row>
    <row r="6" spans="1:3" ht="15.9" customHeight="1" x14ac:dyDescent="0.3">
      <c r="A6" s="1"/>
      <c r="B6" s="1"/>
      <c r="C6" s="34"/>
    </row>
    <row r="7" spans="1:3" ht="15.9" customHeight="1" x14ac:dyDescent="0.3">
      <c r="A7" s="1"/>
      <c r="B7" s="1"/>
      <c r="C7" s="1"/>
    </row>
    <row r="8" spans="1:3" ht="15.9" customHeight="1" x14ac:dyDescent="0.3">
      <c r="A8" s="2"/>
      <c r="B8" s="2"/>
      <c r="C8" s="2"/>
    </row>
    <row r="9" spans="1:3" ht="15.9" customHeight="1" x14ac:dyDescent="0.3">
      <c r="A9" s="1"/>
      <c r="B9" s="1"/>
      <c r="C9" s="1"/>
    </row>
    <row r="10" spans="1:3" ht="15.9" customHeight="1" x14ac:dyDescent="0.3">
      <c r="A10" s="1"/>
      <c r="B10" s="1"/>
      <c r="C10" s="1"/>
    </row>
    <row r="11" spans="1:3" ht="15.9" customHeight="1" x14ac:dyDescent="0.3">
      <c r="A11" s="1"/>
      <c r="B11" s="1"/>
      <c r="C11" s="1"/>
    </row>
    <row r="12" spans="1:3" ht="15.9" customHeight="1" x14ac:dyDescent="0.3">
      <c r="A12" s="85" t="s">
        <v>0</v>
      </c>
      <c r="B12" s="85"/>
      <c r="C12" s="85"/>
    </row>
    <row r="13" spans="1:3" ht="15.9" customHeight="1" x14ac:dyDescent="0.3">
      <c r="A13" s="1"/>
      <c r="B13" s="1"/>
      <c r="C13" s="1"/>
    </row>
    <row r="14" spans="1:3" ht="15.9" customHeight="1" x14ac:dyDescent="0.3">
      <c r="A14" s="1"/>
      <c r="B14" s="1"/>
      <c r="C14" s="1"/>
    </row>
    <row r="15" spans="1:3" ht="15.9" customHeight="1" x14ac:dyDescent="0.3">
      <c r="A15" s="1"/>
      <c r="B15" s="1"/>
      <c r="C15" s="1"/>
    </row>
    <row r="16" spans="1:3" ht="20.100000000000001" customHeight="1" x14ac:dyDescent="0.3">
      <c r="A16" s="88" t="s">
        <v>1</v>
      </c>
      <c r="B16" s="88"/>
      <c r="C16" s="88"/>
    </row>
    <row r="17" spans="1:9" ht="15.9" customHeight="1" x14ac:dyDescent="0.3">
      <c r="A17" s="87" t="s">
        <v>2</v>
      </c>
      <c r="B17" s="87"/>
      <c r="C17" s="87"/>
    </row>
    <row r="18" spans="1:9" ht="15.9" customHeight="1" x14ac:dyDescent="0.3">
      <c r="A18" s="1"/>
      <c r="B18" s="1"/>
      <c r="C18" s="1"/>
    </row>
    <row r="19" spans="1:9" ht="72" customHeight="1" x14ac:dyDescent="0.3">
      <c r="A19" s="86" t="s">
        <v>142</v>
      </c>
      <c r="B19" s="86"/>
      <c r="C19" s="86"/>
    </row>
    <row r="20" spans="1:9" ht="15.9" customHeight="1" x14ac:dyDescent="0.3">
      <c r="A20" s="87" t="s">
        <v>3</v>
      </c>
      <c r="B20" s="87"/>
      <c r="C20" s="87"/>
    </row>
    <row r="21" spans="1:9" ht="15.9" customHeight="1" x14ac:dyDescent="0.3">
      <c r="A21" s="1"/>
      <c r="B21" s="1"/>
      <c r="C21" s="1"/>
    </row>
    <row r="22" spans="1:9" ht="15.9" customHeight="1" x14ac:dyDescent="0.3">
      <c r="A22" s="1"/>
      <c r="B22" s="1"/>
      <c r="C22" s="1"/>
    </row>
    <row r="23" spans="1:9" ht="51" customHeight="1" x14ac:dyDescent="0.3">
      <c r="A23" s="50" t="s">
        <v>4</v>
      </c>
      <c r="B23" s="50" t="s">
        <v>5</v>
      </c>
      <c r="C23" s="50" t="s">
        <v>125</v>
      </c>
      <c r="D23" s="51"/>
      <c r="E23" s="51"/>
      <c r="F23" s="51"/>
      <c r="G23" s="52"/>
      <c r="H23" s="52"/>
      <c r="I23" s="52"/>
    </row>
    <row r="24" spans="1:9" ht="15.9" customHeight="1" x14ac:dyDescent="0.3">
      <c r="A24" s="50">
        <v>1</v>
      </c>
      <c r="B24" s="50">
        <v>2</v>
      </c>
      <c r="C24" s="50">
        <v>3</v>
      </c>
      <c r="D24" s="51"/>
      <c r="E24" s="51"/>
      <c r="F24" s="51"/>
      <c r="G24" s="52"/>
      <c r="H24" s="52"/>
      <c r="I24" s="52"/>
    </row>
    <row r="25" spans="1:9" ht="17.100000000000001" customHeight="1" x14ac:dyDescent="0.3">
      <c r="A25" s="82" t="s">
        <v>126</v>
      </c>
      <c r="B25" s="83"/>
      <c r="C25" s="84"/>
      <c r="D25" s="51"/>
      <c r="E25" s="51"/>
      <c r="F25" s="51"/>
      <c r="G25" s="52"/>
      <c r="H25" s="52"/>
      <c r="I25" s="52"/>
    </row>
    <row r="26" spans="1:9" ht="17.100000000000001" customHeight="1" x14ac:dyDescent="0.3">
      <c r="A26" s="50">
        <v>1</v>
      </c>
      <c r="B26" s="53" t="s">
        <v>127</v>
      </c>
      <c r="C26" s="54"/>
      <c r="D26" s="51"/>
      <c r="E26" s="51"/>
      <c r="F26" s="51"/>
      <c r="G26" s="52"/>
      <c r="H26" s="52" t="s">
        <v>128</v>
      </c>
      <c r="I26" s="52"/>
    </row>
    <row r="27" spans="1:9" ht="17.100000000000001" customHeight="1" x14ac:dyDescent="0.3">
      <c r="A27" s="55" t="s">
        <v>6</v>
      </c>
      <c r="B27" s="53" t="s">
        <v>129</v>
      </c>
      <c r="C27" s="56">
        <v>0</v>
      </c>
      <c r="D27" s="57"/>
      <c r="E27" s="57"/>
      <c r="F27" s="57"/>
      <c r="G27" s="58" t="s">
        <v>130</v>
      </c>
      <c r="H27" s="58" t="s">
        <v>131</v>
      </c>
      <c r="I27" s="58" t="s">
        <v>132</v>
      </c>
    </row>
    <row r="28" spans="1:9" ht="17.100000000000001" customHeight="1" x14ac:dyDescent="0.3">
      <c r="A28" s="55" t="s">
        <v>7</v>
      </c>
      <c r="B28" s="53" t="s">
        <v>133</v>
      </c>
      <c r="C28" s="56">
        <v>0</v>
      </c>
      <c r="D28" s="57"/>
      <c r="E28" s="57"/>
      <c r="F28" s="57"/>
      <c r="G28" s="59">
        <v>2019</v>
      </c>
      <c r="H28" s="60">
        <v>106.826398641827</v>
      </c>
      <c r="I28" s="61"/>
    </row>
    <row r="29" spans="1:9" ht="17.100000000000001" customHeight="1" x14ac:dyDescent="0.3">
      <c r="A29" s="55" t="s">
        <v>8</v>
      </c>
      <c r="B29" s="53" t="s">
        <v>134</v>
      </c>
      <c r="C29" s="62">
        <f>ССР!G64*1.2</f>
        <v>137.58894238276798</v>
      </c>
      <c r="D29" s="57"/>
      <c r="E29" s="57"/>
      <c r="F29" s="57"/>
      <c r="G29" s="59">
        <v>2020</v>
      </c>
      <c r="H29" s="60">
        <v>105.56188522495653</v>
      </c>
      <c r="I29" s="61"/>
    </row>
    <row r="30" spans="1:9" ht="17.100000000000001" customHeight="1" x14ac:dyDescent="0.3">
      <c r="A30" s="50">
        <v>2</v>
      </c>
      <c r="B30" s="53" t="s">
        <v>9</v>
      </c>
      <c r="C30" s="62">
        <f>C27+C28+C29</f>
        <v>137.58894238276798</v>
      </c>
      <c r="D30" s="63"/>
      <c r="E30" s="64"/>
      <c r="F30" s="65"/>
      <c r="G30" s="59">
        <v>2021</v>
      </c>
      <c r="H30" s="60">
        <v>104.9354</v>
      </c>
      <c r="I30" s="61"/>
    </row>
    <row r="31" spans="1:9" ht="17.100000000000001" customHeight="1" x14ac:dyDescent="0.3">
      <c r="A31" s="55" t="s">
        <v>10</v>
      </c>
      <c r="B31" s="53" t="s">
        <v>135</v>
      </c>
      <c r="C31" s="62">
        <f>C30-ROUND(C30/1.2,5)</f>
        <v>22.931492382767985</v>
      </c>
      <c r="D31" s="57"/>
      <c r="E31" s="64"/>
      <c r="F31" s="57"/>
      <c r="G31" s="59">
        <v>2022</v>
      </c>
      <c r="H31" s="60">
        <v>114.63142733059361</v>
      </c>
      <c r="I31" s="66"/>
    </row>
    <row r="32" spans="1:9" ht="15.6" x14ac:dyDescent="0.3">
      <c r="A32" s="50">
        <v>3</v>
      </c>
      <c r="B32" s="53" t="s">
        <v>136</v>
      </c>
      <c r="C32" s="67">
        <f>C30*I36</f>
        <v>159.60211372024284</v>
      </c>
      <c r="D32" s="57"/>
      <c r="E32" s="68"/>
      <c r="F32" s="69"/>
      <c r="G32" s="70">
        <v>2023</v>
      </c>
      <c r="H32" s="60">
        <v>109.09646626082731</v>
      </c>
      <c r="I32" s="66"/>
    </row>
    <row r="33" spans="1:9" ht="15.6" x14ac:dyDescent="0.3">
      <c r="A33" s="82" t="s">
        <v>137</v>
      </c>
      <c r="B33" s="83"/>
      <c r="C33" s="84"/>
      <c r="D33" s="51"/>
      <c r="E33" s="71"/>
      <c r="F33" s="72"/>
      <c r="G33" s="59">
        <v>2024</v>
      </c>
      <c r="H33" s="60">
        <v>109.11350326220534</v>
      </c>
      <c r="I33" s="66"/>
    </row>
    <row r="34" spans="1:9" ht="15.6" x14ac:dyDescent="0.3">
      <c r="A34" s="50">
        <v>1</v>
      </c>
      <c r="B34" s="53" t="s">
        <v>127</v>
      </c>
      <c r="C34" s="54"/>
      <c r="D34" s="51"/>
      <c r="E34" s="73"/>
      <c r="F34" s="74"/>
      <c r="G34" s="59">
        <v>2025</v>
      </c>
      <c r="H34" s="60">
        <v>107.81631706396419</v>
      </c>
      <c r="I34" s="75">
        <f>(H34+100)/200</f>
        <v>1.039081585319821</v>
      </c>
    </row>
    <row r="35" spans="1:9" ht="15.6" x14ac:dyDescent="0.3">
      <c r="A35" s="55" t="s">
        <v>6</v>
      </c>
      <c r="B35" s="53" t="s">
        <v>129</v>
      </c>
      <c r="C35" s="76">
        <f>ССР!D72+ССР!E72</f>
        <v>1149.3919995675401</v>
      </c>
      <c r="D35" s="57"/>
      <c r="E35" s="73"/>
      <c r="F35" s="57"/>
      <c r="G35" s="59">
        <v>2026</v>
      </c>
      <c r="H35" s="60">
        <v>105.26289686896166</v>
      </c>
      <c r="I35" s="75">
        <f>(H35+100)/200*H34/100</f>
        <v>1.1065344785145874</v>
      </c>
    </row>
    <row r="36" spans="1:9" ht="15.6" x14ac:dyDescent="0.3">
      <c r="A36" s="55" t="s">
        <v>7</v>
      </c>
      <c r="B36" s="53" t="s">
        <v>133</v>
      </c>
      <c r="C36" s="76">
        <v>0</v>
      </c>
      <c r="D36" s="57"/>
      <c r="E36" s="73"/>
      <c r="F36" s="57"/>
      <c r="G36" s="59">
        <v>2027</v>
      </c>
      <c r="H36" s="60">
        <v>104.42089798933949</v>
      </c>
      <c r="I36" s="75">
        <f>(H36+100)/200*H35/100*H34/100</f>
        <v>1.1599922999352297</v>
      </c>
    </row>
    <row r="37" spans="1:9" ht="15.6" x14ac:dyDescent="0.3">
      <c r="A37" s="55" t="s">
        <v>8</v>
      </c>
      <c r="B37" s="53" t="s">
        <v>134</v>
      </c>
      <c r="C37" s="76">
        <f>ССР!G72-'Сводка затрат'!C29</f>
        <v>4.1276682714830599</v>
      </c>
      <c r="D37" s="57"/>
      <c r="E37" s="73"/>
      <c r="F37" s="57"/>
      <c r="G37" s="59">
        <v>2028</v>
      </c>
      <c r="H37" s="60">
        <v>104.42089798933949</v>
      </c>
      <c r="I37" s="75">
        <f>(H37+100)/200*H36/100*H35/100*H34/100</f>
        <v>1.2112743761995592</v>
      </c>
    </row>
    <row r="38" spans="1:9" ht="15.6" x14ac:dyDescent="0.3">
      <c r="A38" s="50">
        <v>2</v>
      </c>
      <c r="B38" s="53" t="s">
        <v>9</v>
      </c>
      <c r="C38" s="76">
        <f>C35+C36+C37</f>
        <v>1153.5196678390232</v>
      </c>
      <c r="D38" s="63"/>
      <c r="E38" s="68"/>
      <c r="F38" s="69"/>
      <c r="G38" s="59">
        <v>2029</v>
      </c>
      <c r="H38" s="60">
        <v>104.42089798933949</v>
      </c>
      <c r="I38" s="75">
        <f>(H38+100)/200*H37/100*H36/100*H35/100*H34/100</f>
        <v>1.26482358074235</v>
      </c>
    </row>
    <row r="39" spans="1:9" ht="15.6" x14ac:dyDescent="0.3">
      <c r="A39" s="55" t="s">
        <v>10</v>
      </c>
      <c r="B39" s="53" t="s">
        <v>135</v>
      </c>
      <c r="C39" s="62">
        <f>C38-ROUND(C38/1.2,5)</f>
        <v>192.25327783902321</v>
      </c>
      <c r="D39" s="57"/>
      <c r="E39" s="73"/>
      <c r="F39" s="57"/>
      <c r="G39" s="51"/>
      <c r="H39" s="51"/>
      <c r="I39" s="51"/>
    </row>
    <row r="40" spans="1:9" ht="15.6" x14ac:dyDescent="0.3">
      <c r="A40" s="50">
        <v>3</v>
      </c>
      <c r="B40" s="53" t="s">
        <v>136</v>
      </c>
      <c r="C40" s="77">
        <f>C38*I37</f>
        <v>1397.2288160956357</v>
      </c>
      <c r="D40" s="57"/>
      <c r="E40" s="68"/>
      <c r="F40" s="69"/>
      <c r="G40" s="51"/>
      <c r="H40" s="51"/>
      <c r="I40" s="51"/>
    </row>
    <row r="41" spans="1:9" ht="15.6" x14ac:dyDescent="0.3">
      <c r="A41" s="50"/>
      <c r="B41" s="53"/>
      <c r="C41" s="76"/>
      <c r="D41" s="57"/>
      <c r="E41" s="78"/>
      <c r="F41" s="57"/>
      <c r="G41" s="51"/>
      <c r="H41" s="51"/>
      <c r="I41" s="51"/>
    </row>
    <row r="42" spans="1:9" ht="15.6" x14ac:dyDescent="0.3">
      <c r="A42" s="50"/>
      <c r="B42" s="53" t="s">
        <v>138</v>
      </c>
      <c r="C42" s="103">
        <f>C40+C32</f>
        <v>1556.8309298158786</v>
      </c>
      <c r="D42" s="57"/>
      <c r="E42" s="68"/>
      <c r="F42" s="69"/>
      <c r="G42" s="51"/>
      <c r="H42" s="51"/>
      <c r="I42" s="79"/>
    </row>
    <row r="43" spans="1:9" ht="15.6" x14ac:dyDescent="0.3">
      <c r="A43" s="52"/>
      <c r="B43" s="52"/>
      <c r="C43" s="52"/>
      <c r="D43" s="79"/>
      <c r="E43" s="51"/>
      <c r="F43" s="74"/>
      <c r="G43" s="51"/>
      <c r="H43" s="51"/>
      <c r="I43" s="51"/>
    </row>
    <row r="44" spans="1:9" ht="15.6" x14ac:dyDescent="0.3">
      <c r="A44" s="80" t="s">
        <v>139</v>
      </c>
      <c r="B44" s="52"/>
      <c r="C44" s="52"/>
      <c r="D44" s="51"/>
      <c r="E44" s="81"/>
      <c r="F44" s="51"/>
      <c r="G44" s="51"/>
      <c r="H44" s="51"/>
      <c r="I44" s="51"/>
    </row>
  </sheetData>
  <mergeCells count="7">
    <mergeCell ref="A25:C25"/>
    <mergeCell ref="A33:C33"/>
    <mergeCell ref="A12:C12"/>
    <mergeCell ref="A19:C19"/>
    <mergeCell ref="A20:C20"/>
    <mergeCell ref="A16:C16"/>
    <mergeCell ref="A17:C17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72"/>
  <sheetViews>
    <sheetView topLeftCell="C58" zoomScale="90" zoomScaleNormal="90" workbookViewId="0">
      <selection activeCell="A13" sqref="A13:H13"/>
    </sheetView>
  </sheetViews>
  <sheetFormatPr defaultColWidth="8.88671875" defaultRowHeight="15.6" x14ac:dyDescent="0.3"/>
  <cols>
    <col min="1" max="1" width="10.88671875" style="5" customWidth="1"/>
    <col min="2" max="2" width="66.33203125" style="5" customWidth="1"/>
    <col min="3" max="3" width="66.6640625" style="5" customWidth="1"/>
    <col min="4" max="4" width="21.88671875" style="5" customWidth="1"/>
    <col min="5" max="5" width="21.109375" style="5" customWidth="1"/>
    <col min="6" max="6" width="23" style="5" customWidth="1"/>
    <col min="7" max="7" width="16.6640625" style="5" customWidth="1"/>
    <col min="8" max="8" width="17.44140625" style="5" customWidth="1"/>
    <col min="9" max="9" width="8.88671875" style="5"/>
  </cols>
  <sheetData>
    <row r="1" spans="1:8" x14ac:dyDescent="0.3">
      <c r="A1" s="4"/>
      <c r="B1" s="4"/>
      <c r="C1" s="4"/>
      <c r="D1" s="4"/>
      <c r="E1" s="4"/>
      <c r="F1" s="4"/>
      <c r="G1" s="4"/>
      <c r="H1" s="4"/>
    </row>
    <row r="2" spans="1:8" x14ac:dyDescent="0.3">
      <c r="A2" s="1"/>
      <c r="B2" s="1"/>
      <c r="C2" s="1"/>
      <c r="D2" s="1"/>
      <c r="E2" s="1"/>
      <c r="F2" s="1"/>
      <c r="G2" s="1"/>
      <c r="H2" s="1"/>
    </row>
    <row r="3" spans="1:8" x14ac:dyDescent="0.3">
      <c r="A3" s="2"/>
      <c r="B3" s="2"/>
      <c r="C3" s="2"/>
      <c r="E3" s="2"/>
      <c r="F3" s="2"/>
      <c r="G3" s="2"/>
      <c r="H3" s="2"/>
    </row>
    <row r="4" spans="1:8" x14ac:dyDescent="0.3">
      <c r="A4" s="1"/>
      <c r="B4" s="1"/>
      <c r="C4" s="1"/>
      <c r="D4" s="1"/>
      <c r="E4" s="1"/>
      <c r="F4" s="1"/>
      <c r="G4" s="1"/>
      <c r="H4" s="1"/>
    </row>
    <row r="5" spans="1:8" x14ac:dyDescent="0.3">
      <c r="A5" s="1"/>
      <c r="B5" s="1"/>
      <c r="C5" s="1"/>
      <c r="D5" s="1"/>
      <c r="E5" s="1"/>
      <c r="F5" s="1"/>
      <c r="G5" s="1"/>
      <c r="H5" s="1"/>
    </row>
    <row r="6" spans="1:8" x14ac:dyDescent="0.3">
      <c r="A6" s="1"/>
      <c r="B6" s="1"/>
      <c r="C6" s="23"/>
      <c r="D6" s="1"/>
      <c r="E6" s="1"/>
      <c r="F6" s="1"/>
      <c r="G6" s="1"/>
      <c r="H6" s="1"/>
    </row>
    <row r="7" spans="1:8" x14ac:dyDescent="0.3">
      <c r="A7" s="1"/>
      <c r="B7" s="1"/>
      <c r="C7" s="1"/>
      <c r="D7" s="1"/>
      <c r="E7" s="1"/>
      <c r="F7" s="1"/>
      <c r="G7" s="1"/>
      <c r="H7" s="1"/>
    </row>
    <row r="8" spans="1:8" x14ac:dyDescent="0.3">
      <c r="A8" s="2"/>
      <c r="B8" s="2"/>
      <c r="C8" s="2"/>
      <c r="E8" s="2"/>
      <c r="F8" s="2"/>
      <c r="G8" s="2"/>
      <c r="H8" s="2"/>
    </row>
    <row r="9" spans="1:8" x14ac:dyDescent="0.3">
      <c r="A9" s="1"/>
      <c r="B9" s="1"/>
      <c r="C9" s="1"/>
      <c r="D9" s="1"/>
      <c r="E9" s="1"/>
      <c r="F9" s="1"/>
      <c r="G9" s="1"/>
      <c r="H9" s="1"/>
    </row>
    <row r="10" spans="1:8" x14ac:dyDescent="0.3">
      <c r="A10" s="1"/>
      <c r="B10" s="1"/>
      <c r="C10" s="1"/>
      <c r="D10" s="1"/>
      <c r="E10" s="1"/>
      <c r="F10" s="1"/>
      <c r="G10" s="1"/>
      <c r="H10" s="1"/>
    </row>
    <row r="11" spans="1:8" x14ac:dyDescent="0.3">
      <c r="A11" s="3"/>
      <c r="B11" s="3"/>
      <c r="C11" s="33" t="s">
        <v>11</v>
      </c>
      <c r="E11" s="3"/>
      <c r="F11" s="3"/>
      <c r="G11" s="3"/>
      <c r="H11" s="3"/>
    </row>
    <row r="12" spans="1:8" x14ac:dyDescent="0.3">
      <c r="A12" s="1"/>
      <c r="B12" s="1"/>
      <c r="C12" s="1"/>
      <c r="D12" s="1"/>
      <c r="E12" s="1"/>
      <c r="F12" s="1"/>
      <c r="G12" s="1"/>
      <c r="H12" s="1"/>
    </row>
    <row r="13" spans="1:8" ht="78.75" customHeight="1" x14ac:dyDescent="0.3">
      <c r="A13" s="86" t="s">
        <v>143</v>
      </c>
      <c r="B13" s="86"/>
      <c r="C13" s="86"/>
      <c r="D13" s="86"/>
      <c r="E13" s="86"/>
      <c r="F13" s="86"/>
      <c r="G13" s="86"/>
      <c r="H13" s="86"/>
    </row>
    <row r="14" spans="1:8" x14ac:dyDescent="0.3">
      <c r="A14" s="14"/>
      <c r="B14" s="14"/>
      <c r="C14" s="2" t="s">
        <v>3</v>
      </c>
      <c r="E14" s="14"/>
      <c r="F14" s="14"/>
      <c r="G14" s="14"/>
      <c r="H14" s="14"/>
    </row>
    <row r="15" spans="1:8" x14ac:dyDescent="0.3">
      <c r="A15" s="1"/>
      <c r="B15" s="1"/>
      <c r="C15" s="1"/>
      <c r="D15" s="1"/>
      <c r="E15" s="24"/>
      <c r="F15" s="1"/>
      <c r="G15" s="1"/>
      <c r="H15" s="1"/>
    </row>
    <row r="16" spans="1:8" x14ac:dyDescent="0.3">
      <c r="A16" s="1" t="s">
        <v>12</v>
      </c>
      <c r="B16" s="1"/>
      <c r="C16" s="1"/>
      <c r="D16" s="1"/>
      <c r="E16" s="1"/>
      <c r="F16" s="1"/>
      <c r="G16" s="1"/>
      <c r="H16" s="31"/>
    </row>
    <row r="17" spans="1:8" x14ac:dyDescent="0.3">
      <c r="A17" s="1"/>
      <c r="B17" s="1"/>
      <c r="C17" s="1"/>
      <c r="D17" s="1"/>
      <c r="E17" s="1"/>
      <c r="F17" s="1"/>
      <c r="G17" s="1"/>
      <c r="H17" s="1"/>
    </row>
    <row r="18" spans="1:8" ht="36" customHeight="1" x14ac:dyDescent="0.3">
      <c r="A18" s="89" t="s">
        <v>4</v>
      </c>
      <c r="B18" s="89" t="s">
        <v>13</v>
      </c>
      <c r="C18" s="89" t="s">
        <v>14</v>
      </c>
      <c r="D18" s="90" t="s">
        <v>15</v>
      </c>
      <c r="E18" s="91"/>
      <c r="F18" s="91"/>
      <c r="G18" s="91"/>
      <c r="H18" s="92"/>
    </row>
    <row r="19" spans="1:8" ht="84.9" customHeight="1" x14ac:dyDescent="0.3">
      <c r="A19" s="89"/>
      <c r="B19" s="89"/>
      <c r="C19" s="89"/>
      <c r="D19" s="6" t="s">
        <v>16</v>
      </c>
      <c r="E19" s="6" t="s">
        <v>17</v>
      </c>
      <c r="F19" s="6" t="s">
        <v>18</v>
      </c>
      <c r="G19" s="6" t="s">
        <v>19</v>
      </c>
      <c r="H19" s="6" t="s">
        <v>20</v>
      </c>
    </row>
    <row r="20" spans="1:8" x14ac:dyDescent="0.3">
      <c r="A20" s="6">
        <v>1</v>
      </c>
      <c r="B20" s="6">
        <v>2</v>
      </c>
      <c r="C20" s="15">
        <v>3</v>
      </c>
      <c r="D20" s="6">
        <v>4</v>
      </c>
      <c r="E20" s="6">
        <v>5</v>
      </c>
      <c r="F20" s="6">
        <v>6</v>
      </c>
      <c r="G20" s="6">
        <v>7</v>
      </c>
      <c r="H20" s="6">
        <v>8</v>
      </c>
    </row>
    <row r="21" spans="1:8" ht="17.100000000000001" customHeight="1" x14ac:dyDescent="0.3">
      <c r="A21" s="13"/>
      <c r="B21" s="9"/>
      <c r="C21" s="11" t="s">
        <v>21</v>
      </c>
      <c r="D21" s="20"/>
      <c r="E21" s="20"/>
      <c r="F21" s="20"/>
      <c r="G21" s="20"/>
      <c r="H21" s="20"/>
    </row>
    <row r="22" spans="1:8" x14ac:dyDescent="0.3">
      <c r="A22" s="13"/>
      <c r="B22" s="6"/>
      <c r="C22" s="32"/>
      <c r="D22" s="36"/>
      <c r="E22" s="36"/>
      <c r="F22" s="36"/>
      <c r="G22" s="20"/>
      <c r="H22" s="20">
        <f>SUM(D22:G22)</f>
        <v>0</v>
      </c>
    </row>
    <row r="23" spans="1:8" ht="17.100000000000001" customHeight="1" x14ac:dyDescent="0.3">
      <c r="A23" s="6"/>
      <c r="B23" s="9"/>
      <c r="C23" s="11" t="s">
        <v>22</v>
      </c>
      <c r="D23" s="20">
        <f>SUM(D22:D22)</f>
        <v>0</v>
      </c>
      <c r="E23" s="20">
        <f>SUM(E22:E22)</f>
        <v>0</v>
      </c>
      <c r="F23" s="20">
        <f>SUM(F22:F22)</f>
        <v>0</v>
      </c>
      <c r="G23" s="20">
        <f>SUM(G22:G22)</f>
        <v>0</v>
      </c>
      <c r="H23" s="20">
        <f>SUM(D23:G23)</f>
        <v>0</v>
      </c>
    </row>
    <row r="24" spans="1:8" ht="17.100000000000001" customHeight="1" x14ac:dyDescent="0.3">
      <c r="A24" s="6"/>
      <c r="B24" s="9"/>
      <c r="C24" s="10" t="s">
        <v>23</v>
      </c>
      <c r="D24" s="20"/>
      <c r="E24" s="20"/>
      <c r="F24" s="20"/>
      <c r="G24" s="20"/>
      <c r="H24" s="20"/>
    </row>
    <row r="25" spans="1:8" s="14" customFormat="1" x14ac:dyDescent="0.3">
      <c r="A25" s="6">
        <v>1</v>
      </c>
      <c r="B25" s="6" t="s">
        <v>24</v>
      </c>
      <c r="C25" s="32" t="s">
        <v>25</v>
      </c>
      <c r="D25" s="20">
        <v>809.99491395599</v>
      </c>
      <c r="E25" s="20">
        <v>12.323496724365</v>
      </c>
      <c r="F25" s="20">
        <v>0</v>
      </c>
      <c r="G25" s="20">
        <v>0</v>
      </c>
      <c r="H25" s="20">
        <v>822.31841068035999</v>
      </c>
    </row>
    <row r="26" spans="1:8" ht="31.2" x14ac:dyDescent="0.3">
      <c r="A26" s="6">
        <v>2</v>
      </c>
      <c r="B26" s="6" t="s">
        <v>24</v>
      </c>
      <c r="C26" s="32" t="s">
        <v>26</v>
      </c>
      <c r="D26" s="20">
        <v>61.358084127197003</v>
      </c>
      <c r="E26" s="20">
        <v>4.8284307903246004</v>
      </c>
      <c r="F26" s="20">
        <v>0</v>
      </c>
      <c r="G26" s="20">
        <v>0</v>
      </c>
      <c r="H26" s="20">
        <v>66.186514917522004</v>
      </c>
    </row>
    <row r="27" spans="1:8" ht="17.100000000000001" customHeight="1" x14ac:dyDescent="0.3">
      <c r="A27" s="6"/>
      <c r="B27" s="9"/>
      <c r="C27" s="9" t="s">
        <v>27</v>
      </c>
      <c r="D27" s="20">
        <v>871.35299808318996</v>
      </c>
      <c r="E27" s="20">
        <v>17.151927514690001</v>
      </c>
      <c r="F27" s="20">
        <v>0</v>
      </c>
      <c r="G27" s="20">
        <v>0</v>
      </c>
      <c r="H27" s="20">
        <v>888.50492559787995</v>
      </c>
    </row>
    <row r="28" spans="1:8" ht="17.100000000000001" customHeight="1" x14ac:dyDescent="0.3">
      <c r="A28" s="6"/>
      <c r="B28" s="9"/>
      <c r="C28" s="10" t="s">
        <v>28</v>
      </c>
      <c r="D28" s="20"/>
      <c r="E28" s="20"/>
      <c r="F28" s="20"/>
      <c r="G28" s="20"/>
      <c r="H28" s="20"/>
    </row>
    <row r="29" spans="1:8" s="14" customFormat="1" x14ac:dyDescent="0.3">
      <c r="A29" s="21"/>
      <c r="B29" s="21"/>
      <c r="C29" s="22"/>
      <c r="D29" s="20"/>
      <c r="E29" s="20"/>
      <c r="F29" s="20"/>
      <c r="G29" s="20"/>
      <c r="H29" s="20">
        <f>SUM(D29:G29)</f>
        <v>0</v>
      </c>
    </row>
    <row r="30" spans="1:8" ht="17.100000000000001" customHeight="1" x14ac:dyDescent="0.3">
      <c r="A30" s="6"/>
      <c r="B30" s="9"/>
      <c r="C30" s="9" t="s">
        <v>29</v>
      </c>
      <c r="D30" s="20">
        <f>SUM(D29:D29)</f>
        <v>0</v>
      </c>
      <c r="E30" s="20">
        <f>SUM(E29:E29)</f>
        <v>0</v>
      </c>
      <c r="F30" s="20">
        <f>SUM(F29:F29)</f>
        <v>0</v>
      </c>
      <c r="G30" s="20">
        <f>SUM(G29:G29)</f>
        <v>0</v>
      </c>
      <c r="H30" s="20">
        <f>SUM(D30:G30)</f>
        <v>0</v>
      </c>
    </row>
    <row r="31" spans="1:8" ht="17.100000000000001" customHeight="1" x14ac:dyDescent="0.3">
      <c r="A31" s="13"/>
      <c r="B31" s="9"/>
      <c r="C31" s="11" t="s">
        <v>30</v>
      </c>
      <c r="D31" s="20"/>
      <c r="E31" s="20"/>
      <c r="F31" s="20"/>
      <c r="G31" s="20"/>
      <c r="H31" s="20"/>
    </row>
    <row r="32" spans="1:8" x14ac:dyDescent="0.3">
      <c r="A32" s="13"/>
      <c r="B32" s="6"/>
      <c r="C32" s="12"/>
      <c r="D32" s="20"/>
      <c r="E32" s="20"/>
      <c r="F32" s="20"/>
      <c r="G32" s="20"/>
      <c r="H32" s="20">
        <f>SUM(D32:G32)</f>
        <v>0</v>
      </c>
    </row>
    <row r="33" spans="1:8" ht="17.100000000000001" customHeight="1" x14ac:dyDescent="0.3">
      <c r="A33" s="6"/>
      <c r="B33" s="9"/>
      <c r="C33" s="11" t="s">
        <v>31</v>
      </c>
      <c r="D33" s="20">
        <f>SUM(D32:D32)</f>
        <v>0</v>
      </c>
      <c r="E33" s="20">
        <f>SUM(E32:E32)</f>
        <v>0</v>
      </c>
      <c r="F33" s="20">
        <f>SUM(F32:F32)</f>
        <v>0</v>
      </c>
      <c r="G33" s="20">
        <f>SUM(G32:G32)</f>
        <v>0</v>
      </c>
      <c r="H33" s="20">
        <f>SUM(D33:G33)</f>
        <v>0</v>
      </c>
    </row>
    <row r="34" spans="1:8" ht="17.100000000000001" customHeight="1" x14ac:dyDescent="0.3">
      <c r="A34" s="6"/>
      <c r="B34" s="9"/>
      <c r="C34" s="10" t="s">
        <v>32</v>
      </c>
      <c r="D34" s="20"/>
      <c r="E34" s="20"/>
      <c r="F34" s="20"/>
      <c r="G34" s="20"/>
      <c r="H34" s="20"/>
    </row>
    <row r="35" spans="1:8" s="14" customFormat="1" x14ac:dyDescent="0.3">
      <c r="A35" s="21"/>
      <c r="B35" s="21"/>
      <c r="C35" s="22"/>
      <c r="D35" s="20"/>
      <c r="E35" s="20"/>
      <c r="F35" s="20"/>
      <c r="G35" s="20"/>
      <c r="H35" s="20">
        <f>SUM(D35:G35)</f>
        <v>0</v>
      </c>
    </row>
    <row r="36" spans="1:8" ht="17.100000000000001" customHeight="1" x14ac:dyDescent="0.3">
      <c r="A36" s="6"/>
      <c r="B36" s="9"/>
      <c r="C36" s="9" t="s">
        <v>33</v>
      </c>
      <c r="D36" s="20">
        <f>SUM(D35:D35)</f>
        <v>0</v>
      </c>
      <c r="E36" s="20">
        <f>SUM(E35:E35)</f>
        <v>0</v>
      </c>
      <c r="F36" s="20">
        <f>SUM(F35:F35)</f>
        <v>0</v>
      </c>
      <c r="G36" s="20">
        <f>SUM(G35:G35)</f>
        <v>0</v>
      </c>
      <c r="H36" s="20">
        <f>SUM(D36:G36)</f>
        <v>0</v>
      </c>
    </row>
    <row r="37" spans="1:8" ht="33.9" customHeight="1" x14ac:dyDescent="0.3">
      <c r="A37" s="6"/>
      <c r="B37" s="9"/>
      <c r="C37" s="10" t="s">
        <v>34</v>
      </c>
      <c r="D37" s="20"/>
      <c r="E37" s="20"/>
      <c r="F37" s="20"/>
      <c r="G37" s="20"/>
      <c r="H37" s="20"/>
    </row>
    <row r="38" spans="1:8" s="14" customFormat="1" x14ac:dyDescent="0.3">
      <c r="A38" s="21"/>
      <c r="B38" s="21"/>
      <c r="C38" s="22"/>
      <c r="D38" s="20"/>
      <c r="E38" s="20"/>
      <c r="F38" s="20"/>
      <c r="G38" s="20"/>
      <c r="H38" s="20">
        <f>SUM(D38:G38)</f>
        <v>0</v>
      </c>
    </row>
    <row r="39" spans="1:8" ht="17.100000000000001" customHeight="1" x14ac:dyDescent="0.3">
      <c r="A39" s="6"/>
      <c r="B39" s="9"/>
      <c r="C39" s="9" t="s">
        <v>35</v>
      </c>
      <c r="D39" s="20">
        <f>SUM(D38:D38)</f>
        <v>0</v>
      </c>
      <c r="E39" s="20">
        <f>SUM(E38:E38)</f>
        <v>0</v>
      </c>
      <c r="F39" s="20">
        <f>SUM(F38:F38)</f>
        <v>0</v>
      </c>
      <c r="G39" s="20">
        <f>SUM(G38:G38)</f>
        <v>0</v>
      </c>
      <c r="H39" s="20">
        <f>SUM(D39:G39)</f>
        <v>0</v>
      </c>
    </row>
    <row r="40" spans="1:8" ht="17.100000000000001" customHeight="1" x14ac:dyDescent="0.3">
      <c r="A40" s="6"/>
      <c r="B40" s="9"/>
      <c r="C40" s="10" t="s">
        <v>36</v>
      </c>
      <c r="D40" s="20"/>
      <c r="E40" s="20"/>
      <c r="F40" s="20"/>
      <c r="G40" s="20"/>
      <c r="H40" s="20"/>
    </row>
    <row r="41" spans="1:8" s="14" customFormat="1" x14ac:dyDescent="0.3">
      <c r="A41" s="21"/>
      <c r="B41" s="21"/>
      <c r="C41" s="22"/>
      <c r="D41" s="20"/>
      <c r="E41" s="20"/>
      <c r="F41" s="20"/>
      <c r="G41" s="20"/>
      <c r="H41" s="20">
        <f>SUM(D41:G41)</f>
        <v>0</v>
      </c>
    </row>
    <row r="42" spans="1:8" ht="17.100000000000001" customHeight="1" x14ac:dyDescent="0.3">
      <c r="A42" s="6"/>
      <c r="B42" s="9"/>
      <c r="C42" s="9" t="s">
        <v>37</v>
      </c>
      <c r="D42" s="20">
        <f>SUM(D41:D41)</f>
        <v>0</v>
      </c>
      <c r="E42" s="20">
        <f>SUM(E41:E41)</f>
        <v>0</v>
      </c>
      <c r="F42" s="20">
        <f>SUM(F41:F41)</f>
        <v>0</v>
      </c>
      <c r="G42" s="20">
        <f>SUM(G41:G41)</f>
        <v>0</v>
      </c>
      <c r="H42" s="20">
        <f>SUM(D42:G42)</f>
        <v>0</v>
      </c>
    </row>
    <row r="43" spans="1:8" ht="17.100000000000001" customHeight="1" x14ac:dyDescent="0.3">
      <c r="A43" s="6"/>
      <c r="B43" s="9"/>
      <c r="C43" s="9" t="s">
        <v>38</v>
      </c>
      <c r="D43" s="20">
        <v>871.35299808318996</v>
      </c>
      <c r="E43" s="20">
        <v>17.151927514690001</v>
      </c>
      <c r="F43" s="20">
        <v>0</v>
      </c>
      <c r="G43" s="20">
        <v>0</v>
      </c>
      <c r="H43" s="20">
        <v>888.50492559787995</v>
      </c>
    </row>
    <row r="44" spans="1:8" ht="17.100000000000001" customHeight="1" x14ac:dyDescent="0.3">
      <c r="A44" s="6"/>
      <c r="B44" s="9"/>
      <c r="C44" s="10" t="s">
        <v>39</v>
      </c>
      <c r="D44" s="20"/>
      <c r="E44" s="20"/>
      <c r="F44" s="20"/>
      <c r="G44" s="20"/>
      <c r="H44" s="20"/>
    </row>
    <row r="45" spans="1:8" ht="31.2" x14ac:dyDescent="0.3">
      <c r="A45" s="6">
        <v>3</v>
      </c>
      <c r="B45" s="6" t="s">
        <v>40</v>
      </c>
      <c r="C45" s="32" t="s">
        <v>41</v>
      </c>
      <c r="D45" s="20">
        <v>17.427059961664</v>
      </c>
      <c r="E45" s="20">
        <v>0.34303855029378999</v>
      </c>
      <c r="F45" s="20">
        <v>0</v>
      </c>
      <c r="G45" s="20">
        <v>0</v>
      </c>
      <c r="H45" s="20">
        <v>17.770098511958</v>
      </c>
    </row>
    <row r="46" spans="1:8" ht="17.100000000000001" customHeight="1" x14ac:dyDescent="0.3">
      <c r="A46" s="6"/>
      <c r="B46" s="9"/>
      <c r="C46" s="9" t="s">
        <v>42</v>
      </c>
      <c r="D46" s="20">
        <v>17.427059961664</v>
      </c>
      <c r="E46" s="20">
        <v>0.34303855029378999</v>
      </c>
      <c r="F46" s="20">
        <v>0</v>
      </c>
      <c r="G46" s="20">
        <v>0</v>
      </c>
      <c r="H46" s="20">
        <v>17.770098511958</v>
      </c>
    </row>
    <row r="47" spans="1:8" ht="17.100000000000001" customHeight="1" x14ac:dyDescent="0.3">
      <c r="A47" s="6"/>
      <c r="B47" s="9"/>
      <c r="C47" s="9" t="s">
        <v>43</v>
      </c>
      <c r="D47" s="20">
        <v>888.78005804484997</v>
      </c>
      <c r="E47" s="20">
        <v>17.494966064983998</v>
      </c>
      <c r="F47" s="20">
        <v>0</v>
      </c>
      <c r="G47" s="20">
        <v>0</v>
      </c>
      <c r="H47" s="20">
        <v>906.27502410984005</v>
      </c>
    </row>
    <row r="48" spans="1:8" ht="17.100000000000001" customHeight="1" x14ac:dyDescent="0.3">
      <c r="A48" s="6"/>
      <c r="B48" s="9"/>
      <c r="C48" s="9" t="s">
        <v>44</v>
      </c>
      <c r="D48" s="20"/>
      <c r="E48" s="20"/>
      <c r="F48" s="20"/>
      <c r="G48" s="20"/>
      <c r="H48" s="20"/>
    </row>
    <row r="49" spans="1:8" x14ac:dyDescent="0.3">
      <c r="A49" s="6">
        <v>4</v>
      </c>
      <c r="B49" s="6" t="s">
        <v>45</v>
      </c>
      <c r="C49" s="7" t="s">
        <v>25</v>
      </c>
      <c r="D49" s="20">
        <v>0</v>
      </c>
      <c r="E49" s="20">
        <v>0</v>
      </c>
      <c r="F49" s="20">
        <v>0</v>
      </c>
      <c r="G49" s="20">
        <v>9.2024583342815998</v>
      </c>
      <c r="H49" s="20">
        <v>9.2024583342815998</v>
      </c>
    </row>
    <row r="50" spans="1:8" ht="31.2" x14ac:dyDescent="0.3">
      <c r="A50" s="6">
        <v>5</v>
      </c>
      <c r="B50" s="6" t="s">
        <v>66</v>
      </c>
      <c r="C50" s="7" t="s">
        <v>68</v>
      </c>
      <c r="D50" s="20">
        <v>23.197159514970998</v>
      </c>
      <c r="E50" s="20">
        <v>0.45661861429606998</v>
      </c>
      <c r="F50" s="20">
        <v>0</v>
      </c>
      <c r="G50" s="20">
        <v>0</v>
      </c>
      <c r="H50" s="20">
        <v>23.653778129267</v>
      </c>
    </row>
    <row r="51" spans="1:8" x14ac:dyDescent="0.3">
      <c r="A51" s="6">
        <v>6</v>
      </c>
      <c r="B51" s="6" t="s">
        <v>67</v>
      </c>
      <c r="C51" s="7" t="s">
        <v>69</v>
      </c>
      <c r="D51" s="20">
        <v>0</v>
      </c>
      <c r="E51" s="20">
        <v>0</v>
      </c>
      <c r="F51" s="20">
        <v>0</v>
      </c>
      <c r="G51" s="20">
        <v>19.666168023183001</v>
      </c>
      <c r="H51" s="20">
        <v>19.666168023183001</v>
      </c>
    </row>
    <row r="52" spans="1:8" x14ac:dyDescent="0.3">
      <c r="A52" s="6">
        <v>7</v>
      </c>
      <c r="B52" s="6"/>
      <c r="C52" s="7" t="s">
        <v>70</v>
      </c>
      <c r="D52" s="20">
        <v>0</v>
      </c>
      <c r="E52" s="20">
        <v>0</v>
      </c>
      <c r="F52" s="20">
        <v>0</v>
      </c>
      <c r="G52" s="20">
        <v>18.366048317145001</v>
      </c>
      <c r="H52" s="20">
        <v>18.366048317145001</v>
      </c>
    </row>
    <row r="53" spans="1:8" x14ac:dyDescent="0.3">
      <c r="A53" s="6">
        <v>8</v>
      </c>
      <c r="B53" s="6"/>
      <c r="C53" s="7" t="s">
        <v>71</v>
      </c>
      <c r="D53" s="20">
        <v>0</v>
      </c>
      <c r="E53" s="20">
        <v>0</v>
      </c>
      <c r="F53" s="20">
        <v>0</v>
      </c>
      <c r="G53" s="20">
        <v>8.0184395222883005</v>
      </c>
      <c r="H53" s="20">
        <v>8.0184395222883005</v>
      </c>
    </row>
    <row r="54" spans="1:8" ht="31.2" x14ac:dyDescent="0.3">
      <c r="A54" s="6">
        <v>9</v>
      </c>
      <c r="B54" s="6" t="s">
        <v>45</v>
      </c>
      <c r="C54" s="7" t="s">
        <v>72</v>
      </c>
      <c r="D54" s="20">
        <v>0</v>
      </c>
      <c r="E54" s="20">
        <v>0</v>
      </c>
      <c r="F54" s="20">
        <v>0</v>
      </c>
      <c r="G54" s="20">
        <v>1.4546291224797001</v>
      </c>
      <c r="H54" s="20">
        <v>1.4546291224797001</v>
      </c>
    </row>
    <row r="55" spans="1:8" ht="17.100000000000001" customHeight="1" x14ac:dyDescent="0.3">
      <c r="A55" s="6"/>
      <c r="B55" s="9"/>
      <c r="C55" s="9" t="s">
        <v>65</v>
      </c>
      <c r="D55" s="20">
        <v>23.197159514970998</v>
      </c>
      <c r="E55" s="20">
        <v>0.45661861429606998</v>
      </c>
      <c r="F55" s="20">
        <v>0</v>
      </c>
      <c r="G55" s="20">
        <v>56.707743319377997</v>
      </c>
      <c r="H55" s="20">
        <v>80.361521448644993</v>
      </c>
    </row>
    <row r="56" spans="1:8" ht="17.100000000000001" customHeight="1" x14ac:dyDescent="0.3">
      <c r="A56" s="6"/>
      <c r="B56" s="9"/>
      <c r="C56" s="9" t="s">
        <v>64</v>
      </c>
      <c r="D56" s="20">
        <v>911.97721755983002</v>
      </c>
      <c r="E56" s="20">
        <v>17.95158467928</v>
      </c>
      <c r="F56" s="20">
        <v>0</v>
      </c>
      <c r="G56" s="20">
        <v>56.707743319377997</v>
      </c>
      <c r="H56" s="20">
        <v>986.63654555847995</v>
      </c>
    </row>
    <row r="57" spans="1:8" ht="17.100000000000001" customHeight="1" x14ac:dyDescent="0.3">
      <c r="A57" s="6"/>
      <c r="B57" s="9"/>
      <c r="C57" s="9" t="s">
        <v>63</v>
      </c>
      <c r="D57" s="20"/>
      <c r="E57" s="20"/>
      <c r="F57" s="20"/>
      <c r="G57" s="20"/>
      <c r="H57" s="20"/>
    </row>
    <row r="58" spans="1:8" x14ac:dyDescent="0.3">
      <c r="A58" s="6"/>
      <c r="B58" s="6"/>
      <c r="C58" s="7"/>
      <c r="D58" s="20"/>
      <c r="E58" s="20"/>
      <c r="F58" s="20"/>
      <c r="G58" s="20"/>
      <c r="H58" s="20">
        <f>SUM(D58:G58)</f>
        <v>0</v>
      </c>
    </row>
    <row r="59" spans="1:8" ht="17.100000000000001" customHeight="1" x14ac:dyDescent="0.3">
      <c r="A59" s="6"/>
      <c r="B59" s="9"/>
      <c r="C59" s="9" t="s">
        <v>62</v>
      </c>
      <c r="D59" s="20">
        <f>SUM(D58:D58)</f>
        <v>0</v>
      </c>
      <c r="E59" s="20">
        <f>SUM(E58:E58)</f>
        <v>0</v>
      </c>
      <c r="F59" s="20">
        <f>SUM(F58:F58)</f>
        <v>0</v>
      </c>
      <c r="G59" s="20">
        <f>SUM(G58:G58)</f>
        <v>0</v>
      </c>
      <c r="H59" s="20">
        <f>SUM(D59:G59)</f>
        <v>0</v>
      </c>
    </row>
    <row r="60" spans="1:8" ht="17.100000000000001" customHeight="1" x14ac:dyDescent="0.3">
      <c r="A60" s="6"/>
      <c r="B60" s="9"/>
      <c r="C60" s="9" t="s">
        <v>61</v>
      </c>
      <c r="D60" s="20">
        <v>911.97721755983002</v>
      </c>
      <c r="E60" s="20">
        <v>17.95158467928</v>
      </c>
      <c r="F60" s="20">
        <v>0</v>
      </c>
      <c r="G60" s="20">
        <v>56.707743319377997</v>
      </c>
      <c r="H60" s="20">
        <v>986.63654555847995</v>
      </c>
    </row>
    <row r="61" spans="1:8" ht="153" customHeight="1" x14ac:dyDescent="0.3">
      <c r="A61" s="6"/>
      <c r="B61" s="9"/>
      <c r="C61" s="9" t="s">
        <v>60</v>
      </c>
      <c r="D61" s="20"/>
      <c r="E61" s="20"/>
      <c r="F61" s="20"/>
      <c r="G61" s="20"/>
      <c r="H61" s="20"/>
    </row>
    <row r="62" spans="1:8" x14ac:dyDescent="0.3">
      <c r="A62" s="6">
        <v>10</v>
      </c>
      <c r="B62" s="6" t="s">
        <v>59</v>
      </c>
      <c r="C62" s="7" t="s">
        <v>58</v>
      </c>
      <c r="D62" s="20">
        <v>0</v>
      </c>
      <c r="E62" s="20">
        <v>0</v>
      </c>
      <c r="F62" s="20">
        <v>0</v>
      </c>
      <c r="G62" s="20">
        <v>57.949708666258999</v>
      </c>
      <c r="H62" s="20">
        <v>57.949708666258999</v>
      </c>
    </row>
    <row r="63" spans="1:8" ht="17.100000000000001" customHeight="1" x14ac:dyDescent="0.3">
      <c r="A63" s="6"/>
      <c r="B63" s="9"/>
      <c r="C63" s="9" t="s">
        <v>57</v>
      </c>
      <c r="D63" s="20">
        <v>0</v>
      </c>
      <c r="E63" s="20">
        <v>0</v>
      </c>
      <c r="F63" s="20">
        <v>0</v>
      </c>
      <c r="G63" s="20">
        <v>57.949708666258999</v>
      </c>
      <c r="H63" s="20">
        <v>57.949708666258999</v>
      </c>
    </row>
    <row r="64" spans="1:8" ht="17.100000000000001" customHeight="1" x14ac:dyDescent="0.3">
      <c r="A64" s="6"/>
      <c r="B64" s="9"/>
      <c r="C64" s="9" t="s">
        <v>56</v>
      </c>
      <c r="D64" s="20">
        <v>911.97721755983002</v>
      </c>
      <c r="E64" s="20">
        <v>17.95158467928</v>
      </c>
      <c r="F64" s="20">
        <v>0</v>
      </c>
      <c r="G64" s="20">
        <v>114.65745198563999</v>
      </c>
      <c r="H64" s="20">
        <v>1044.5862542247</v>
      </c>
    </row>
    <row r="65" spans="1:8" ht="17.100000000000001" customHeight="1" x14ac:dyDescent="0.3">
      <c r="A65" s="6"/>
      <c r="B65" s="9"/>
      <c r="C65" s="9" t="s">
        <v>55</v>
      </c>
      <c r="D65" s="20"/>
      <c r="E65" s="20"/>
      <c r="F65" s="20"/>
      <c r="G65" s="20"/>
      <c r="H65" s="20"/>
    </row>
    <row r="66" spans="1:8" ht="33.9" customHeight="1" x14ac:dyDescent="0.3">
      <c r="A66" s="6">
        <v>11</v>
      </c>
      <c r="B66" s="6" t="s">
        <v>54</v>
      </c>
      <c r="C66" s="7" t="s">
        <v>53</v>
      </c>
      <c r="D66" s="20">
        <f>D64 * 3%</f>
        <v>27.359316526794899</v>
      </c>
      <c r="E66" s="20">
        <f>E64 * 3%</f>
        <v>0.53854754037840002</v>
      </c>
      <c r="F66" s="20">
        <f>F64 * 3%</f>
        <v>0</v>
      </c>
      <c r="G66" s="20">
        <f>G64 * 3%</f>
        <v>3.4397235595691997</v>
      </c>
      <c r="H66" s="20">
        <f>SUM(D66:G66)</f>
        <v>31.337587626742497</v>
      </c>
    </row>
    <row r="67" spans="1:8" ht="17.100000000000001" customHeight="1" x14ac:dyDescent="0.3">
      <c r="A67" s="6"/>
      <c r="B67" s="9"/>
      <c r="C67" s="9" t="s">
        <v>52</v>
      </c>
      <c r="D67" s="20">
        <f>D66</f>
        <v>27.359316526794899</v>
      </c>
      <c r="E67" s="20">
        <f>E66</f>
        <v>0.53854754037840002</v>
      </c>
      <c r="F67" s="20">
        <f>F66</f>
        <v>0</v>
      </c>
      <c r="G67" s="20">
        <f>G66</f>
        <v>3.4397235595691997</v>
      </c>
      <c r="H67" s="20">
        <f>SUM(D67:G67)</f>
        <v>31.337587626742497</v>
      </c>
    </row>
    <row r="68" spans="1:8" ht="17.100000000000001" customHeight="1" x14ac:dyDescent="0.3">
      <c r="A68" s="6"/>
      <c r="B68" s="9"/>
      <c r="C68" s="9" t="s">
        <v>51</v>
      </c>
      <c r="D68" s="20">
        <f>D67 + D64</f>
        <v>939.33653408662497</v>
      </c>
      <c r="E68" s="20">
        <f>E67 + E64</f>
        <v>18.490132219658399</v>
      </c>
      <c r="F68" s="20">
        <f>F67 + F64</f>
        <v>0</v>
      </c>
      <c r="G68" s="20">
        <f>G67 + G64</f>
        <v>118.0971755452092</v>
      </c>
      <c r="H68" s="20">
        <f>SUM(D68:G68)</f>
        <v>1075.9238418514926</v>
      </c>
    </row>
    <row r="69" spans="1:8" ht="17.100000000000001" customHeight="1" x14ac:dyDescent="0.3">
      <c r="A69" s="6"/>
      <c r="B69" s="9"/>
      <c r="C69" s="9" t="s">
        <v>50</v>
      </c>
      <c r="D69" s="20"/>
      <c r="E69" s="20"/>
      <c r="F69" s="20"/>
      <c r="G69" s="20"/>
      <c r="H69" s="20"/>
    </row>
    <row r="70" spans="1:8" ht="17.100000000000001" customHeight="1" x14ac:dyDescent="0.3">
      <c r="A70" s="6">
        <v>12</v>
      </c>
      <c r="B70" s="6" t="s">
        <v>49</v>
      </c>
      <c r="C70" s="7" t="s">
        <v>48</v>
      </c>
      <c r="D70" s="20">
        <f>D68 * 20%</f>
        <v>187.86730681732502</v>
      </c>
      <c r="E70" s="20">
        <f>E68 * 20%</f>
        <v>3.6980264439316799</v>
      </c>
      <c r="F70" s="20">
        <f>F68 * 20%</f>
        <v>0</v>
      </c>
      <c r="G70" s="20">
        <f>G68 * 20%</f>
        <v>23.619435109041842</v>
      </c>
      <c r="H70" s="20">
        <f>SUM(D70:G70)</f>
        <v>215.18476837029851</v>
      </c>
    </row>
    <row r="71" spans="1:8" ht="17.100000000000001" customHeight="1" x14ac:dyDescent="0.3">
      <c r="A71" s="6"/>
      <c r="B71" s="9"/>
      <c r="C71" s="9" t="s">
        <v>47</v>
      </c>
      <c r="D71" s="20">
        <f>D70</f>
        <v>187.86730681732502</v>
      </c>
      <c r="E71" s="20">
        <f>E70</f>
        <v>3.6980264439316799</v>
      </c>
      <c r="F71" s="20">
        <f>F70</f>
        <v>0</v>
      </c>
      <c r="G71" s="20">
        <f>G70</f>
        <v>23.619435109041842</v>
      </c>
      <c r="H71" s="20">
        <f>SUM(D71:G71)</f>
        <v>215.18476837029851</v>
      </c>
    </row>
    <row r="72" spans="1:8" ht="17.100000000000001" customHeight="1" x14ac:dyDescent="0.3">
      <c r="A72" s="6"/>
      <c r="B72" s="9"/>
      <c r="C72" s="9" t="s">
        <v>46</v>
      </c>
      <c r="D72" s="20">
        <f>D71 + D68</f>
        <v>1127.2038409039501</v>
      </c>
      <c r="E72" s="20">
        <f>E71 + E68</f>
        <v>22.18815866359008</v>
      </c>
      <c r="F72" s="20">
        <f>F71 + F68</f>
        <v>0</v>
      </c>
      <c r="G72" s="20">
        <f>G71 + G68</f>
        <v>141.71661065425104</v>
      </c>
      <c r="H72" s="20">
        <f>SUM(D72:G72)</f>
        <v>1291.1086102217912</v>
      </c>
    </row>
  </sheetData>
  <mergeCells count="5">
    <mergeCell ref="A13:H13"/>
    <mergeCell ref="A18:A19"/>
    <mergeCell ref="B18:B19"/>
    <mergeCell ref="C18:C19"/>
    <mergeCell ref="D18:H18"/>
  </mergeCells>
  <pageMargins left="0.19700000000000001" right="0.157" top="0.19700000000000001" bottom="0.19700000000000001" header="0.51200000000000001" footer="0.51200000000000001"/>
  <pageSetup paperSize="9" scale="43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 x14ac:dyDescent="0.3"/>
  <cols>
    <col min="1" max="1" width="10.88671875" style="5" customWidth="1"/>
    <col min="2" max="2" width="51.44140625" style="5" customWidth="1"/>
    <col min="3" max="3" width="66.6640625" style="5" customWidth="1"/>
    <col min="4" max="4" width="30.886718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88671875" style="5"/>
    <col min="12" max="12" width="9.33203125" style="5" customWidth="1"/>
    <col min="13" max="13" width="17.33203125" style="5" customWidth="1"/>
    <col min="14" max="14" width="8.886718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73</v>
      </c>
    </row>
    <row r="2" spans="1:14" ht="45.75" customHeight="1" x14ac:dyDescent="0.3">
      <c r="A2" s="1"/>
      <c r="B2" s="1" t="s">
        <v>74</v>
      </c>
      <c r="C2" s="86" t="s">
        <v>144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75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76</v>
      </c>
      <c r="C7" s="29" t="s">
        <v>77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78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79</v>
      </c>
      <c r="C13" s="25" t="s">
        <v>25</v>
      </c>
      <c r="D13" s="19">
        <v>809.99491395599</v>
      </c>
      <c r="E13" s="19">
        <v>12.323496724365</v>
      </c>
      <c r="F13" s="19">
        <v>0</v>
      </c>
      <c r="G13" s="19">
        <v>0</v>
      </c>
      <c r="H13" s="19">
        <v>822.31841068035999</v>
      </c>
      <c r="J13" s="5"/>
    </row>
    <row r="14" spans="1:14" ht="17.100000000000001" customHeight="1" x14ac:dyDescent="0.3">
      <c r="A14" s="6"/>
      <c r="B14" s="9"/>
      <c r="C14" s="9" t="s">
        <v>80</v>
      </c>
      <c r="D14" s="19">
        <v>809.99491395599</v>
      </c>
      <c r="E14" s="19">
        <v>12.323496724365</v>
      </c>
      <c r="F14" s="19">
        <v>0</v>
      </c>
      <c r="G14" s="19">
        <v>0</v>
      </c>
      <c r="H14" s="19">
        <v>822.31841068035999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 x14ac:dyDescent="0.3"/>
  <cols>
    <col min="1" max="1" width="10.88671875" style="5" customWidth="1"/>
    <col min="2" max="2" width="51.44140625" style="5" customWidth="1"/>
    <col min="3" max="3" width="66.6640625" style="5" customWidth="1"/>
    <col min="4" max="4" width="30.886718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88671875" style="5"/>
    <col min="12" max="12" width="9.33203125" style="5" customWidth="1"/>
    <col min="13" max="13" width="17.33203125" style="5" customWidth="1"/>
    <col min="14" max="14" width="8.886718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73</v>
      </c>
    </row>
    <row r="2" spans="1:14" ht="45.75" customHeight="1" x14ac:dyDescent="0.3">
      <c r="A2" s="1"/>
      <c r="B2" s="1" t="s">
        <v>74</v>
      </c>
      <c r="C2" s="86" t="s">
        <v>145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81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76</v>
      </c>
      <c r="C7" s="29" t="s">
        <v>77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78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82</v>
      </c>
      <c r="C13" s="25" t="s">
        <v>83</v>
      </c>
      <c r="D13" s="19">
        <v>0</v>
      </c>
      <c r="E13" s="19">
        <v>0</v>
      </c>
      <c r="F13" s="19">
        <v>0</v>
      </c>
      <c r="G13" s="19">
        <v>9.2024583342815998</v>
      </c>
      <c r="H13" s="19">
        <v>9.2024583342815998</v>
      </c>
      <c r="J13" s="5"/>
    </row>
    <row r="14" spans="1:14" ht="17.100000000000001" customHeight="1" x14ac:dyDescent="0.3">
      <c r="A14" s="6"/>
      <c r="B14" s="9"/>
      <c r="C14" s="9" t="s">
        <v>80</v>
      </c>
      <c r="D14" s="19">
        <v>0</v>
      </c>
      <c r="E14" s="19">
        <v>0</v>
      </c>
      <c r="F14" s="19">
        <v>0</v>
      </c>
      <c r="G14" s="19">
        <v>9.2024583342815998</v>
      </c>
      <c r="H14" s="19">
        <v>9.2024583342815998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 x14ac:dyDescent="0.3"/>
  <cols>
    <col min="1" max="1" width="10.88671875" style="5" customWidth="1"/>
    <col min="2" max="2" width="51.44140625" style="5" customWidth="1"/>
    <col min="3" max="3" width="66.6640625" style="5" customWidth="1"/>
    <col min="4" max="4" width="30.886718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88671875" style="5"/>
    <col min="12" max="12" width="9.33203125" style="5" customWidth="1"/>
    <col min="13" max="13" width="17.33203125" style="5" customWidth="1"/>
    <col min="14" max="14" width="8.886718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73</v>
      </c>
    </row>
    <row r="2" spans="1:14" ht="45.75" customHeight="1" x14ac:dyDescent="0.3">
      <c r="A2" s="1"/>
      <c r="B2" s="1" t="s">
        <v>74</v>
      </c>
      <c r="C2" s="86" t="s">
        <v>146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84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76</v>
      </c>
      <c r="C7" s="29" t="s">
        <v>85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78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86</v>
      </c>
      <c r="C13" s="25" t="s">
        <v>85</v>
      </c>
      <c r="D13" s="19">
        <v>0</v>
      </c>
      <c r="E13" s="19">
        <v>0</v>
      </c>
      <c r="F13" s="19">
        <v>0</v>
      </c>
      <c r="G13" s="19">
        <v>57.949708666258999</v>
      </c>
      <c r="H13" s="19">
        <v>57.949708666258999</v>
      </c>
      <c r="J13" s="5"/>
    </row>
    <row r="14" spans="1:14" ht="17.100000000000001" customHeight="1" x14ac:dyDescent="0.3">
      <c r="A14" s="6"/>
      <c r="B14" s="9"/>
      <c r="C14" s="9" t="s">
        <v>80</v>
      </c>
      <c r="D14" s="19">
        <v>0</v>
      </c>
      <c r="E14" s="19">
        <v>0</v>
      </c>
      <c r="F14" s="19">
        <v>0</v>
      </c>
      <c r="G14" s="19">
        <v>57.949708666258999</v>
      </c>
      <c r="H14" s="19">
        <v>57.949708666258999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 x14ac:dyDescent="0.3"/>
  <cols>
    <col min="1" max="1" width="10.88671875" style="5" customWidth="1"/>
    <col min="2" max="2" width="51.44140625" style="5" customWidth="1"/>
    <col min="3" max="3" width="66.6640625" style="5" customWidth="1"/>
    <col min="4" max="4" width="30.886718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88671875" style="5"/>
    <col min="12" max="12" width="9.33203125" style="5" customWidth="1"/>
    <col min="13" max="13" width="17.33203125" style="5" customWidth="1"/>
    <col min="14" max="14" width="8.886718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73</v>
      </c>
    </row>
    <row r="2" spans="1:14" ht="45.75" customHeight="1" x14ac:dyDescent="0.3">
      <c r="A2" s="1"/>
      <c r="B2" s="1" t="s">
        <v>74</v>
      </c>
      <c r="C2" s="86" t="s">
        <v>147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75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76</v>
      </c>
      <c r="C7" s="29" t="s">
        <v>77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78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87</v>
      </c>
      <c r="C13" s="25" t="s">
        <v>88</v>
      </c>
      <c r="D13" s="19">
        <v>61.358084127197003</v>
      </c>
      <c r="E13" s="19">
        <v>4.8284307903246004</v>
      </c>
      <c r="F13" s="19">
        <v>0</v>
      </c>
      <c r="G13" s="19">
        <v>0</v>
      </c>
      <c r="H13" s="19">
        <v>66.186514917522004</v>
      </c>
      <c r="J13" s="5"/>
    </row>
    <row r="14" spans="1:14" ht="17.100000000000001" customHeight="1" x14ac:dyDescent="0.3">
      <c r="A14" s="6"/>
      <c r="B14" s="9"/>
      <c r="C14" s="9" t="s">
        <v>80</v>
      </c>
      <c r="D14" s="19">
        <v>61.358084127197003</v>
      </c>
      <c r="E14" s="19">
        <v>4.8284307903246004</v>
      </c>
      <c r="F14" s="19">
        <v>0</v>
      </c>
      <c r="G14" s="19">
        <v>0</v>
      </c>
      <c r="H14" s="19">
        <v>66.186514917522004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 x14ac:dyDescent="0.3"/>
  <cols>
    <col min="1" max="1" width="10.88671875" style="5" customWidth="1"/>
    <col min="2" max="2" width="51.44140625" style="5" customWidth="1"/>
    <col min="3" max="3" width="66.6640625" style="5" customWidth="1"/>
    <col min="4" max="4" width="30.886718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88671875" style="5"/>
    <col min="12" max="12" width="9.33203125" style="5" customWidth="1"/>
    <col min="13" max="13" width="17.33203125" style="5" customWidth="1"/>
    <col min="14" max="14" width="8.886718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73</v>
      </c>
    </row>
    <row r="2" spans="1:14" ht="45.75" customHeight="1" x14ac:dyDescent="0.3">
      <c r="A2" s="1"/>
      <c r="B2" s="1" t="s">
        <v>74</v>
      </c>
      <c r="C2" s="86" t="s">
        <v>148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81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76</v>
      </c>
      <c r="C7" s="29" t="s">
        <v>77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78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89</v>
      </c>
      <c r="C13" s="25" t="s">
        <v>90</v>
      </c>
      <c r="D13" s="19">
        <v>0</v>
      </c>
      <c r="E13" s="19">
        <v>0</v>
      </c>
      <c r="F13" s="19">
        <v>0</v>
      </c>
      <c r="G13" s="19">
        <v>0.48487637415990997</v>
      </c>
      <c r="H13" s="19">
        <v>0.48487637415990997</v>
      </c>
      <c r="J13" s="5"/>
    </row>
    <row r="14" spans="1:14" ht="17.100000000000001" customHeight="1" x14ac:dyDescent="0.3">
      <c r="A14" s="6"/>
      <c r="B14" s="9"/>
      <c r="C14" s="9" t="s">
        <v>80</v>
      </c>
      <c r="D14" s="19">
        <v>0</v>
      </c>
      <c r="E14" s="19">
        <v>0</v>
      </c>
      <c r="F14" s="19">
        <v>0</v>
      </c>
      <c r="G14" s="19">
        <v>0.48487637415990997</v>
      </c>
      <c r="H14" s="19">
        <v>0.48487637415990997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H45"/>
  <sheetViews>
    <sheetView zoomScale="75" zoomScaleNormal="87" workbookViewId="0">
      <selection activeCell="E18" sqref="E18"/>
    </sheetView>
  </sheetViews>
  <sheetFormatPr defaultColWidth="8.88671875" defaultRowHeight="18" x14ac:dyDescent="0.3"/>
  <cols>
    <col min="1" max="1" width="18" style="40" customWidth="1"/>
    <col min="2" max="2" width="92.6640625" style="38" customWidth="1"/>
    <col min="3" max="3" width="30" style="38" customWidth="1"/>
    <col min="4" max="4" width="15.6640625" style="39" customWidth="1"/>
    <col min="5" max="6" width="14.33203125" style="39" customWidth="1"/>
    <col min="7" max="7" width="20.109375" style="39" customWidth="1"/>
    <col min="8" max="8" width="136.33203125" style="38" customWidth="1"/>
    <col min="10" max="10" width="19.44140625" customWidth="1"/>
  </cols>
  <sheetData>
    <row r="1" spans="1:8" ht="75.900000000000006" customHeight="1" x14ac:dyDescent="0.3">
      <c r="A1" s="37" t="s">
        <v>91</v>
      </c>
      <c r="B1" s="37" t="s">
        <v>92</v>
      </c>
      <c r="C1" s="37" t="s">
        <v>93</v>
      </c>
      <c r="D1" s="37" t="s">
        <v>94</v>
      </c>
      <c r="E1" s="37" t="s">
        <v>95</v>
      </c>
      <c r="F1" s="37" t="s">
        <v>96</v>
      </c>
      <c r="G1" s="37" t="s">
        <v>97</v>
      </c>
      <c r="H1" s="37" t="s">
        <v>98</v>
      </c>
    </row>
    <row r="2" spans="1:8" x14ac:dyDescent="0.3">
      <c r="A2" s="37">
        <v>1</v>
      </c>
      <c r="B2" s="37">
        <v>2</v>
      </c>
      <c r="C2" s="37">
        <v>3</v>
      </c>
      <c r="D2" s="37">
        <v>4</v>
      </c>
      <c r="E2" s="37">
        <v>5</v>
      </c>
      <c r="F2" s="37">
        <v>6</v>
      </c>
      <c r="G2" s="37">
        <v>7</v>
      </c>
      <c r="H2" s="37">
        <v>8</v>
      </c>
    </row>
    <row r="3" spans="1:8" ht="24.6" x14ac:dyDescent="0.3">
      <c r="A3" s="93" t="s">
        <v>77</v>
      </c>
      <c r="B3" s="94"/>
      <c r="C3" s="45"/>
      <c r="D3" s="43">
        <v>898.19226030632001</v>
      </c>
      <c r="E3" s="41"/>
      <c r="F3" s="41"/>
      <c r="G3" s="41"/>
      <c r="H3" s="48"/>
    </row>
    <row r="4" spans="1:8" x14ac:dyDescent="0.3">
      <c r="A4" s="95" t="s">
        <v>99</v>
      </c>
      <c r="B4" s="42" t="s">
        <v>100</v>
      </c>
      <c r="C4" s="45"/>
      <c r="D4" s="43">
        <v>871.35299808318996</v>
      </c>
      <c r="E4" s="41"/>
      <c r="F4" s="41"/>
      <c r="G4" s="41"/>
      <c r="H4" s="48"/>
    </row>
    <row r="5" spans="1:8" x14ac:dyDescent="0.3">
      <c r="A5" s="95"/>
      <c r="B5" s="42" t="s">
        <v>101</v>
      </c>
      <c r="C5" s="37"/>
      <c r="D5" s="43">
        <v>17.151927514690001</v>
      </c>
      <c r="E5" s="41"/>
      <c r="F5" s="41"/>
      <c r="G5" s="41"/>
      <c r="H5" s="47"/>
    </row>
    <row r="6" spans="1:8" x14ac:dyDescent="0.3">
      <c r="A6" s="96"/>
      <c r="B6" s="42" t="s">
        <v>102</v>
      </c>
      <c r="C6" s="37"/>
      <c r="D6" s="43">
        <v>0</v>
      </c>
      <c r="E6" s="41"/>
      <c r="F6" s="41"/>
      <c r="G6" s="41"/>
      <c r="H6" s="47"/>
    </row>
    <row r="7" spans="1:8" x14ac:dyDescent="0.3">
      <c r="A7" s="96"/>
      <c r="B7" s="42" t="s">
        <v>103</v>
      </c>
      <c r="C7" s="37"/>
      <c r="D7" s="43">
        <v>0</v>
      </c>
      <c r="E7" s="41"/>
      <c r="F7" s="41"/>
      <c r="G7" s="41"/>
      <c r="H7" s="47"/>
    </row>
    <row r="8" spans="1:8" x14ac:dyDescent="0.3">
      <c r="A8" s="97" t="s">
        <v>25</v>
      </c>
      <c r="B8" s="98"/>
      <c r="C8" s="95" t="s">
        <v>25</v>
      </c>
      <c r="D8" s="44">
        <v>822.31841068035999</v>
      </c>
      <c r="E8" s="41">
        <v>0.23</v>
      </c>
      <c r="F8" s="41" t="s">
        <v>104</v>
      </c>
      <c r="G8" s="44">
        <v>3575.2974377406999</v>
      </c>
      <c r="H8" s="47"/>
    </row>
    <row r="9" spans="1:8" x14ac:dyDescent="0.3">
      <c r="A9" s="99">
        <v>1</v>
      </c>
      <c r="B9" s="42" t="s">
        <v>100</v>
      </c>
      <c r="C9" s="95"/>
      <c r="D9" s="44">
        <v>809.99491395599</v>
      </c>
      <c r="E9" s="41"/>
      <c r="F9" s="41"/>
      <c r="G9" s="41"/>
      <c r="H9" s="96" t="s">
        <v>26</v>
      </c>
    </row>
    <row r="10" spans="1:8" x14ac:dyDescent="0.3">
      <c r="A10" s="95"/>
      <c r="B10" s="42" t="s">
        <v>101</v>
      </c>
      <c r="C10" s="95"/>
      <c r="D10" s="44">
        <v>12.323496724365</v>
      </c>
      <c r="E10" s="41"/>
      <c r="F10" s="41"/>
      <c r="G10" s="41"/>
      <c r="H10" s="96"/>
    </row>
    <row r="11" spans="1:8" x14ac:dyDescent="0.3">
      <c r="A11" s="95"/>
      <c r="B11" s="42" t="s">
        <v>102</v>
      </c>
      <c r="C11" s="95"/>
      <c r="D11" s="44">
        <v>0</v>
      </c>
      <c r="E11" s="41"/>
      <c r="F11" s="41"/>
      <c r="G11" s="41"/>
      <c r="H11" s="96"/>
    </row>
    <row r="12" spans="1:8" x14ac:dyDescent="0.3">
      <c r="A12" s="95"/>
      <c r="B12" s="42" t="s">
        <v>103</v>
      </c>
      <c r="C12" s="95"/>
      <c r="D12" s="44">
        <v>0</v>
      </c>
      <c r="E12" s="41"/>
      <c r="F12" s="41"/>
      <c r="G12" s="41"/>
      <c r="H12" s="96"/>
    </row>
    <row r="13" spans="1:8" x14ac:dyDescent="0.3">
      <c r="A13" s="97" t="s">
        <v>88</v>
      </c>
      <c r="B13" s="98"/>
      <c r="C13" s="95" t="s">
        <v>106</v>
      </c>
      <c r="D13" s="44">
        <v>66.186514917522004</v>
      </c>
      <c r="E13" s="41">
        <v>2</v>
      </c>
      <c r="F13" s="41" t="s">
        <v>105</v>
      </c>
      <c r="G13" s="44">
        <v>33.093257458761002</v>
      </c>
      <c r="H13" s="47"/>
    </row>
    <row r="14" spans="1:8" x14ac:dyDescent="0.3">
      <c r="A14" s="99">
        <v>2</v>
      </c>
      <c r="B14" s="42" t="s">
        <v>100</v>
      </c>
      <c r="C14" s="95"/>
      <c r="D14" s="44">
        <v>61.358084127197003</v>
      </c>
      <c r="E14" s="41"/>
      <c r="F14" s="41"/>
      <c r="G14" s="41"/>
      <c r="H14" s="96" t="s">
        <v>26</v>
      </c>
    </row>
    <row r="15" spans="1:8" x14ac:dyDescent="0.3">
      <c r="A15" s="95"/>
      <c r="B15" s="42" t="s">
        <v>101</v>
      </c>
      <c r="C15" s="95"/>
      <c r="D15" s="44">
        <v>4.8284307903246004</v>
      </c>
      <c r="E15" s="41"/>
      <c r="F15" s="41"/>
      <c r="G15" s="41"/>
      <c r="H15" s="96"/>
    </row>
    <row r="16" spans="1:8" x14ac:dyDescent="0.3">
      <c r="A16" s="95"/>
      <c r="B16" s="42" t="s">
        <v>102</v>
      </c>
      <c r="C16" s="95"/>
      <c r="D16" s="44">
        <v>0</v>
      </c>
      <c r="E16" s="41"/>
      <c r="F16" s="41"/>
      <c r="G16" s="41"/>
      <c r="H16" s="96"/>
    </row>
    <row r="17" spans="1:8" x14ac:dyDescent="0.3">
      <c r="A17" s="95"/>
      <c r="B17" s="42" t="s">
        <v>103</v>
      </c>
      <c r="C17" s="95"/>
      <c r="D17" s="44">
        <v>0</v>
      </c>
      <c r="E17" s="41"/>
      <c r="F17" s="41"/>
      <c r="G17" s="41"/>
      <c r="H17" s="96"/>
    </row>
    <row r="18" spans="1:8" x14ac:dyDescent="0.3">
      <c r="A18" s="95" t="s">
        <v>107</v>
      </c>
      <c r="B18" s="42" t="s">
        <v>100</v>
      </c>
      <c r="C18" s="37"/>
      <c r="D18" s="43">
        <v>871.35299808318996</v>
      </c>
      <c r="E18" s="41"/>
      <c r="F18" s="41"/>
      <c r="G18" s="41"/>
      <c r="H18" s="47"/>
    </row>
    <row r="19" spans="1:8" x14ac:dyDescent="0.3">
      <c r="A19" s="95"/>
      <c r="B19" s="42" t="s">
        <v>101</v>
      </c>
      <c r="C19" s="37"/>
      <c r="D19" s="43">
        <v>17.151927514690001</v>
      </c>
      <c r="E19" s="41"/>
      <c r="F19" s="41"/>
      <c r="G19" s="41"/>
      <c r="H19" s="47"/>
    </row>
    <row r="20" spans="1:8" x14ac:dyDescent="0.3">
      <c r="A20" s="95"/>
      <c r="B20" s="42" t="s">
        <v>102</v>
      </c>
      <c r="C20" s="37"/>
      <c r="D20" s="43">
        <v>0</v>
      </c>
      <c r="E20" s="41"/>
      <c r="F20" s="41"/>
      <c r="G20" s="41"/>
      <c r="H20" s="47"/>
    </row>
    <row r="21" spans="1:8" x14ac:dyDescent="0.3">
      <c r="A21" s="95"/>
      <c r="B21" s="42" t="s">
        <v>103</v>
      </c>
      <c r="C21" s="37"/>
      <c r="D21" s="43">
        <v>9.6873347084414991</v>
      </c>
      <c r="E21" s="41"/>
      <c r="F21" s="41"/>
      <c r="G21" s="41"/>
      <c r="H21" s="47"/>
    </row>
    <row r="22" spans="1:8" x14ac:dyDescent="0.3">
      <c r="A22" s="97" t="s">
        <v>83</v>
      </c>
      <c r="B22" s="98"/>
      <c r="C22" s="95" t="s">
        <v>25</v>
      </c>
      <c r="D22" s="44">
        <v>9.2024583342815998</v>
      </c>
      <c r="E22" s="41">
        <v>0.23</v>
      </c>
      <c r="F22" s="41" t="s">
        <v>104</v>
      </c>
      <c r="G22" s="44">
        <v>40.01068840992</v>
      </c>
      <c r="H22" s="47"/>
    </row>
    <row r="23" spans="1:8" x14ac:dyDescent="0.3">
      <c r="A23" s="99">
        <v>1</v>
      </c>
      <c r="B23" s="42" t="s">
        <v>100</v>
      </c>
      <c r="C23" s="95"/>
      <c r="D23" s="44">
        <v>0</v>
      </c>
      <c r="E23" s="41"/>
      <c r="F23" s="41"/>
      <c r="G23" s="41"/>
      <c r="H23" s="96" t="s">
        <v>26</v>
      </c>
    </row>
    <row r="24" spans="1:8" x14ac:dyDescent="0.3">
      <c r="A24" s="95"/>
      <c r="B24" s="42" t="s">
        <v>101</v>
      </c>
      <c r="C24" s="95"/>
      <c r="D24" s="44">
        <v>0</v>
      </c>
      <c r="E24" s="41"/>
      <c r="F24" s="41"/>
      <c r="G24" s="41"/>
      <c r="H24" s="96"/>
    </row>
    <row r="25" spans="1:8" x14ac:dyDescent="0.3">
      <c r="A25" s="95"/>
      <c r="B25" s="42" t="s">
        <v>102</v>
      </c>
      <c r="C25" s="95"/>
      <c r="D25" s="44">
        <v>0</v>
      </c>
      <c r="E25" s="41"/>
      <c r="F25" s="41"/>
      <c r="G25" s="41"/>
      <c r="H25" s="96"/>
    </row>
    <row r="26" spans="1:8" x14ac:dyDescent="0.3">
      <c r="A26" s="95"/>
      <c r="B26" s="42" t="s">
        <v>103</v>
      </c>
      <c r="C26" s="95"/>
      <c r="D26" s="44">
        <v>9.2024583342815998</v>
      </c>
      <c r="E26" s="41"/>
      <c r="F26" s="41"/>
      <c r="G26" s="41"/>
      <c r="H26" s="96"/>
    </row>
    <row r="27" spans="1:8" x14ac:dyDescent="0.3">
      <c r="A27" s="97" t="s">
        <v>90</v>
      </c>
      <c r="B27" s="98"/>
      <c r="C27" s="95" t="s">
        <v>106</v>
      </c>
      <c r="D27" s="44">
        <v>0.48487637415990997</v>
      </c>
      <c r="E27" s="41">
        <v>2</v>
      </c>
      <c r="F27" s="41" t="s">
        <v>105</v>
      </c>
      <c r="G27" s="44">
        <v>0.24243818707996001</v>
      </c>
      <c r="H27" s="47"/>
    </row>
    <row r="28" spans="1:8" x14ac:dyDescent="0.3">
      <c r="A28" s="99">
        <v>2</v>
      </c>
      <c r="B28" s="42" t="s">
        <v>100</v>
      </c>
      <c r="C28" s="95"/>
      <c r="D28" s="44">
        <v>0</v>
      </c>
      <c r="E28" s="41"/>
      <c r="F28" s="41"/>
      <c r="G28" s="41"/>
      <c r="H28" s="96" t="s">
        <v>26</v>
      </c>
    </row>
    <row r="29" spans="1:8" x14ac:dyDescent="0.3">
      <c r="A29" s="95"/>
      <c r="B29" s="42" t="s">
        <v>101</v>
      </c>
      <c r="C29" s="95"/>
      <c r="D29" s="44">
        <v>0</v>
      </c>
      <c r="E29" s="41"/>
      <c r="F29" s="41"/>
      <c r="G29" s="41"/>
      <c r="H29" s="96"/>
    </row>
    <row r="30" spans="1:8" x14ac:dyDescent="0.3">
      <c r="A30" s="95"/>
      <c r="B30" s="42" t="s">
        <v>102</v>
      </c>
      <c r="C30" s="95"/>
      <c r="D30" s="44">
        <v>0</v>
      </c>
      <c r="E30" s="41"/>
      <c r="F30" s="41"/>
      <c r="G30" s="41"/>
      <c r="H30" s="96"/>
    </row>
    <row r="31" spans="1:8" x14ac:dyDescent="0.3">
      <c r="A31" s="95"/>
      <c r="B31" s="42" t="s">
        <v>103</v>
      </c>
      <c r="C31" s="95"/>
      <c r="D31" s="44">
        <v>0.48487637415990997</v>
      </c>
      <c r="E31" s="41"/>
      <c r="F31" s="41"/>
      <c r="G31" s="41"/>
      <c r="H31" s="96"/>
    </row>
    <row r="32" spans="1:8" ht="24.6" x14ac:dyDescent="0.3">
      <c r="A32" s="100" t="s">
        <v>85</v>
      </c>
      <c r="B32" s="94"/>
      <c r="C32" s="37"/>
      <c r="D32" s="43">
        <v>57.949708666258999</v>
      </c>
      <c r="E32" s="41"/>
      <c r="F32" s="41"/>
      <c r="G32" s="41"/>
      <c r="H32" s="47"/>
    </row>
    <row r="33" spans="1:8" x14ac:dyDescent="0.3">
      <c r="A33" s="95" t="s">
        <v>108</v>
      </c>
      <c r="B33" s="42" t="s">
        <v>100</v>
      </c>
      <c r="C33" s="37"/>
      <c r="D33" s="43">
        <v>0</v>
      </c>
      <c r="E33" s="41"/>
      <c r="F33" s="41"/>
      <c r="G33" s="41"/>
      <c r="H33" s="47"/>
    </row>
    <row r="34" spans="1:8" x14ac:dyDescent="0.3">
      <c r="A34" s="95"/>
      <c r="B34" s="42" t="s">
        <v>101</v>
      </c>
      <c r="C34" s="37"/>
      <c r="D34" s="43">
        <v>0</v>
      </c>
      <c r="E34" s="41"/>
      <c r="F34" s="41"/>
      <c r="G34" s="41"/>
      <c r="H34" s="47"/>
    </row>
    <row r="35" spans="1:8" x14ac:dyDescent="0.3">
      <c r="A35" s="95"/>
      <c r="B35" s="42" t="s">
        <v>102</v>
      </c>
      <c r="C35" s="37"/>
      <c r="D35" s="43">
        <v>0</v>
      </c>
      <c r="E35" s="41"/>
      <c r="F35" s="41"/>
      <c r="G35" s="41"/>
      <c r="H35" s="47"/>
    </row>
    <row r="36" spans="1:8" x14ac:dyDescent="0.3">
      <c r="A36" s="95"/>
      <c r="B36" s="42" t="s">
        <v>103</v>
      </c>
      <c r="C36" s="37"/>
      <c r="D36" s="43">
        <v>57.949708666258999</v>
      </c>
      <c r="E36" s="41"/>
      <c r="F36" s="41"/>
      <c r="G36" s="41"/>
      <c r="H36" s="47"/>
    </row>
    <row r="37" spans="1:8" x14ac:dyDescent="0.3">
      <c r="A37" s="97" t="s">
        <v>85</v>
      </c>
      <c r="B37" s="98"/>
      <c r="C37" s="95" t="s">
        <v>25</v>
      </c>
      <c r="D37" s="44">
        <v>57.949708666258999</v>
      </c>
      <c r="E37" s="41">
        <v>0.23</v>
      </c>
      <c r="F37" s="41" t="s">
        <v>104</v>
      </c>
      <c r="G37" s="44">
        <v>251.95525507068999</v>
      </c>
      <c r="H37" s="47"/>
    </row>
    <row r="38" spans="1:8" x14ac:dyDescent="0.3">
      <c r="A38" s="99">
        <v>1</v>
      </c>
      <c r="B38" s="42" t="s">
        <v>100</v>
      </c>
      <c r="C38" s="95"/>
      <c r="D38" s="44">
        <v>0</v>
      </c>
      <c r="E38" s="41"/>
      <c r="F38" s="41"/>
      <c r="G38" s="41"/>
      <c r="H38" s="96" t="s">
        <v>26</v>
      </c>
    </row>
    <row r="39" spans="1:8" x14ac:dyDescent="0.3">
      <c r="A39" s="95"/>
      <c r="B39" s="42" t="s">
        <v>101</v>
      </c>
      <c r="C39" s="95"/>
      <c r="D39" s="44">
        <v>0</v>
      </c>
      <c r="E39" s="41"/>
      <c r="F39" s="41"/>
      <c r="G39" s="41"/>
      <c r="H39" s="96"/>
    </row>
    <row r="40" spans="1:8" x14ac:dyDescent="0.3">
      <c r="A40" s="95"/>
      <c r="B40" s="42" t="s">
        <v>102</v>
      </c>
      <c r="C40" s="95"/>
      <c r="D40" s="44">
        <v>0</v>
      </c>
      <c r="E40" s="41"/>
      <c r="F40" s="41"/>
      <c r="G40" s="41"/>
      <c r="H40" s="96"/>
    </row>
    <row r="41" spans="1:8" x14ac:dyDescent="0.3">
      <c r="A41" s="95"/>
      <c r="B41" s="42" t="s">
        <v>103</v>
      </c>
      <c r="C41" s="95"/>
      <c r="D41" s="44">
        <v>57.949708666258999</v>
      </c>
      <c r="E41" s="41"/>
      <c r="F41" s="41"/>
      <c r="G41" s="41"/>
      <c r="H41" s="96"/>
    </row>
    <row r="42" spans="1:8" x14ac:dyDescent="0.3">
      <c r="A42" s="46"/>
      <c r="C42" s="46"/>
      <c r="D42" s="40"/>
      <c r="E42" s="40"/>
      <c r="F42" s="40"/>
      <c r="G42" s="40"/>
      <c r="H42" s="49"/>
    </row>
    <row r="44" spans="1:8" x14ac:dyDescent="0.3">
      <c r="A44" s="101" t="s">
        <v>109</v>
      </c>
      <c r="B44" s="101"/>
      <c r="C44" s="101"/>
      <c r="D44" s="101"/>
      <c r="E44" s="101"/>
      <c r="F44" s="101"/>
      <c r="G44" s="101"/>
      <c r="H44" s="101"/>
    </row>
    <row r="45" spans="1:8" x14ac:dyDescent="0.3">
      <c r="A45" s="101" t="s">
        <v>110</v>
      </c>
      <c r="B45" s="101"/>
      <c r="C45" s="101"/>
      <c r="D45" s="101"/>
      <c r="E45" s="101"/>
      <c r="F45" s="101"/>
      <c r="G45" s="101"/>
      <c r="H45" s="101"/>
    </row>
  </sheetData>
  <mergeCells count="27">
    <mergeCell ref="A45:H45"/>
    <mergeCell ref="A37:B37"/>
    <mergeCell ref="H38:H41"/>
    <mergeCell ref="C37:C41"/>
    <mergeCell ref="A38:A41"/>
    <mergeCell ref="A44:H44"/>
    <mergeCell ref="H28:H31"/>
    <mergeCell ref="C27:C31"/>
    <mergeCell ref="A28:A31"/>
    <mergeCell ref="A32:B32"/>
    <mergeCell ref="A33:A36"/>
    <mergeCell ref="A22:B22"/>
    <mergeCell ref="H23:H26"/>
    <mergeCell ref="C22:C26"/>
    <mergeCell ref="A23:A26"/>
    <mergeCell ref="A27:B27"/>
    <mergeCell ref="A13:B13"/>
    <mergeCell ref="H14:H17"/>
    <mergeCell ref="C13:C17"/>
    <mergeCell ref="A14:A17"/>
    <mergeCell ref="A18:A21"/>
    <mergeCell ref="A3:B3"/>
    <mergeCell ref="A4:A7"/>
    <mergeCell ref="A8:B8"/>
    <mergeCell ref="H9:H12"/>
    <mergeCell ref="C8:C12"/>
    <mergeCell ref="A9:A12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I8"/>
  <sheetViews>
    <sheetView zoomScale="90" zoomScaleNormal="90" workbookViewId="0">
      <selection sqref="A1:H1"/>
    </sheetView>
  </sheetViews>
  <sheetFormatPr defaultColWidth="9.109375" defaultRowHeight="14.4" x14ac:dyDescent="0.3"/>
  <cols>
    <col min="1" max="1" width="60.44140625" style="16" customWidth="1"/>
    <col min="2" max="3" width="13.88671875" style="16" customWidth="1"/>
    <col min="4" max="4" width="17.109375" style="16" customWidth="1"/>
    <col min="5" max="5" width="15" style="16" customWidth="1"/>
    <col min="6" max="6" width="31" style="16" customWidth="1"/>
    <col min="7" max="7" width="25.6640625" style="16" customWidth="1"/>
    <col min="8" max="8" width="35" style="16" customWidth="1"/>
    <col min="9" max="9" width="9.109375" style="16"/>
  </cols>
  <sheetData>
    <row r="1" spans="1:8" x14ac:dyDescent="0.3">
      <c r="A1" s="102" t="s">
        <v>111</v>
      </c>
      <c r="B1" s="102"/>
      <c r="C1" s="102"/>
      <c r="D1" s="102"/>
      <c r="E1" s="102"/>
      <c r="F1" s="102"/>
      <c r="G1" s="102"/>
      <c r="H1" s="102"/>
    </row>
    <row r="3" spans="1:8" ht="44.25" customHeight="1" x14ac:dyDescent="0.3">
      <c r="A3" s="6" t="s">
        <v>112</v>
      </c>
      <c r="B3" s="6" t="s">
        <v>113</v>
      </c>
      <c r="C3" s="6" t="s">
        <v>114</v>
      </c>
      <c r="D3" s="6" t="s">
        <v>115</v>
      </c>
      <c r="E3" s="6" t="s">
        <v>116</v>
      </c>
      <c r="F3" s="6" t="s">
        <v>117</v>
      </c>
      <c r="G3" s="6" t="s">
        <v>118</v>
      </c>
      <c r="H3" s="6" t="s">
        <v>119</v>
      </c>
    </row>
    <row r="4" spans="1:8" ht="39" hidden="1" customHeight="1" x14ac:dyDescent="0.3">
      <c r="A4" s="25" t="s">
        <v>120</v>
      </c>
      <c r="B4" s="26" t="s">
        <v>105</v>
      </c>
      <c r="C4" s="27">
        <v>0.93863868240781001</v>
      </c>
      <c r="D4" s="27">
        <v>25.632087662364999</v>
      </c>
      <c r="E4" s="26">
        <v>0.4</v>
      </c>
      <c r="F4" s="26"/>
      <c r="G4" s="27">
        <v>24.059268990764</v>
      </c>
      <c r="H4" s="28"/>
    </row>
    <row r="5" spans="1:8" ht="39" customHeight="1" x14ac:dyDescent="0.3">
      <c r="A5" s="25" t="s">
        <v>121</v>
      </c>
      <c r="B5" s="26" t="s">
        <v>105</v>
      </c>
      <c r="C5" s="27">
        <v>9</v>
      </c>
      <c r="D5" s="27">
        <v>19.447555803385999</v>
      </c>
      <c r="E5" s="26">
        <v>0.4</v>
      </c>
      <c r="F5" s="25" t="s">
        <v>121</v>
      </c>
      <c r="G5" s="27">
        <v>251.59192683775001</v>
      </c>
      <c r="H5" s="28" t="s">
        <v>140</v>
      </c>
    </row>
    <row r="6" spans="1:8" ht="39" hidden="1" customHeight="1" x14ac:dyDescent="0.3">
      <c r="A6" s="25" t="s">
        <v>122</v>
      </c>
      <c r="B6" s="26" t="s">
        <v>105</v>
      </c>
      <c r="C6" s="27">
        <v>0.77102463197784998</v>
      </c>
      <c r="D6" s="27">
        <v>80.053876886355994</v>
      </c>
      <c r="E6" s="26">
        <v>0.4</v>
      </c>
      <c r="F6" s="25" t="s">
        <v>122</v>
      </c>
      <c r="G6" s="27">
        <v>61.723510964703003</v>
      </c>
      <c r="H6" s="28"/>
    </row>
    <row r="7" spans="1:8" ht="39" customHeight="1" x14ac:dyDescent="0.3">
      <c r="A7" s="25" t="s">
        <v>123</v>
      </c>
      <c r="B7" s="26" t="s">
        <v>104</v>
      </c>
      <c r="C7" s="27">
        <v>0.25386824078122999</v>
      </c>
      <c r="D7" s="27">
        <v>881.09974599531995</v>
      </c>
      <c r="E7" s="26">
        <v>0.4</v>
      </c>
      <c r="F7" s="25" t="s">
        <v>123</v>
      </c>
      <c r="G7" s="27">
        <v>223.68324246861999</v>
      </c>
      <c r="H7" s="28" t="s">
        <v>141</v>
      </c>
    </row>
    <row r="8" spans="1:8" ht="39" hidden="1" customHeight="1" x14ac:dyDescent="0.3">
      <c r="A8" s="25" t="s">
        <v>124</v>
      </c>
      <c r="B8" s="26" t="s">
        <v>105</v>
      </c>
      <c r="C8" s="27">
        <v>7.8778603702084</v>
      </c>
      <c r="D8" s="27">
        <v>19.225895489928</v>
      </c>
      <c r="E8" s="26">
        <v>0.4</v>
      </c>
      <c r="F8" s="26"/>
      <c r="G8" s="27">
        <v>151.45892016187</v>
      </c>
      <c r="H8" s="28"/>
    </row>
  </sheetData>
  <mergeCells count="1">
    <mergeCell ref="A1:H1"/>
  </mergeCells>
  <pageMargins left="0.19700000000000001" right="0.315" top="0.748" bottom="0.748" header="0.315" footer="0.315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9</vt:i4>
      </vt:variant>
    </vt:vector>
  </HeadingPairs>
  <TitlesOfParts>
    <vt:vector size="9" baseType="lpstr">
      <vt:lpstr>Сводка затрат</vt:lpstr>
      <vt:lpstr>ССР</vt:lpstr>
      <vt:lpstr>ОСР 107-02-01</vt:lpstr>
      <vt:lpstr>ОСР 107-07-01</vt:lpstr>
      <vt:lpstr>ОСР 12-01</vt:lpstr>
      <vt:lpstr>ОСР 107-02-01(1)</vt:lpstr>
      <vt:lpstr>ОСР 107-07-01(1)</vt:lpstr>
      <vt:lpstr>Источники ЦИ</vt:lpstr>
      <vt:lpstr>Цена МАТ и ОБ по ТКП</vt:lpstr>
    </vt:vector>
  </TitlesOfParts>
  <Company>Hydroproject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sasha prosekova</cp:lastModifiedBy>
  <dcterms:created xsi:type="dcterms:W3CDTF">2021-08-10T06:39:51Z</dcterms:created>
  <dcterms:modified xsi:type="dcterms:W3CDTF">2025-11-19T08:17:36Z</dcterms:modified>
</cp:coreProperties>
</file>